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055" yWindow="1650" windowWidth="22305" windowHeight="9030" firstSheet="4" activeTab="4"/>
  </bookViews>
  <sheets>
    <sheet name="Гастелло, 2" sheetId="46" r:id="rId1"/>
    <sheet name="Гоголя, 5" sheetId="45" r:id="rId2"/>
    <sheet name="Гоголя, 7" sheetId="44" r:id="rId3"/>
    <sheet name="Гоголя, 9" sheetId="43" r:id="rId4"/>
    <sheet name="Гоголя, 11" sheetId="42" r:id="rId5"/>
    <sheet name="Гоголя, 26" sheetId="41" r:id="rId6"/>
    <sheet name="Горького, 32" sheetId="40" r:id="rId7"/>
    <sheet name="Калинина, 14" sheetId="39" r:id="rId8"/>
    <sheet name="Калинина, 16" sheetId="38" r:id="rId9"/>
    <sheet name="Калинина, 18" sheetId="37" r:id="rId10"/>
    <sheet name="Калинина, 20" sheetId="36" r:id="rId11"/>
    <sheet name="Калинина, 22" sheetId="35" r:id="rId12"/>
    <sheet name="Калинина, 22а" sheetId="34" r:id="rId13"/>
    <sheet name="Калинина, 24" sheetId="33" r:id="rId14"/>
    <sheet name="Калинина, 26" sheetId="32" r:id="rId15"/>
    <sheet name="Калинина, 28" sheetId="31" r:id="rId16"/>
    <sheet name="Калинина, 30" sheetId="30" r:id="rId17"/>
    <sheet name="Калинина, 32" sheetId="29" r:id="rId18"/>
    <sheet name="Калинина, 41" sheetId="28" r:id="rId19"/>
    <sheet name="Калинина, 43" sheetId="27" r:id="rId20"/>
    <sheet name="Калинина, 45" sheetId="26" r:id="rId21"/>
    <sheet name="Калинина, 47" sheetId="25" r:id="rId22"/>
    <sheet name="Калинина, 49" sheetId="24" r:id="rId23"/>
    <sheet name="Комсомольская, 3" sheetId="23" r:id="rId24"/>
    <sheet name="Красноармейская, 17" sheetId="22" r:id="rId25"/>
    <sheet name="Красноармейская, 19" sheetId="21" r:id="rId26"/>
    <sheet name="Ленина, 13" sheetId="20" r:id="rId27"/>
    <sheet name="Ленина, 19" sheetId="19" r:id="rId28"/>
    <sheet name="Ленина, 21" sheetId="18" r:id="rId29"/>
    <sheet name="Ленина, 24" sheetId="17" r:id="rId30"/>
    <sheet name="Ленина, 26" sheetId="16" r:id="rId31"/>
    <sheet name="Ленина, 28" sheetId="15" r:id="rId32"/>
    <sheet name="Ленина, 30" sheetId="14" r:id="rId33"/>
    <sheet name="Ленина, 34" sheetId="13" r:id="rId34"/>
    <sheet name="Ленина, 36" sheetId="12" r:id="rId35"/>
    <sheet name="Ленина, 38" sheetId="11" r:id="rId36"/>
    <sheet name="Ленина, 60а" sheetId="10" r:id="rId37"/>
    <sheet name="Ленина, 62а" sheetId="9" r:id="rId38"/>
    <sheet name="Ленина, 70" sheetId="8" r:id="rId39"/>
    <sheet name="Ленинградская, 16" sheetId="7" r:id="rId40"/>
    <sheet name="Чапаева, 20" sheetId="6" r:id="rId41"/>
    <sheet name="Чапаева, 22" sheetId="5" r:id="rId42"/>
    <sheet name="Чапаева, 26" sheetId="4" r:id="rId43"/>
    <sheet name="Чапаева, 28" sheetId="3" r:id="rId44"/>
    <sheet name="Чапаева, 34" sheetId="2" r:id="rId45"/>
    <sheet name="Чапаева, 35" sheetId="1" r:id="rId46"/>
  </sheets>
  <calcPr calcId="145621" refMode="R1C1"/>
</workbook>
</file>

<file path=xl/calcChain.xml><?xml version="1.0" encoding="utf-8"?>
<calcChain xmlns="http://schemas.openxmlformats.org/spreadsheetml/2006/main">
  <c r="C13" i="10" l="1"/>
  <c r="C22" i="10"/>
  <c r="C84" i="10" l="1"/>
  <c r="C67" i="8"/>
  <c r="C36" i="8"/>
  <c r="C64" i="10"/>
  <c r="C47" i="10"/>
  <c r="C39" i="10"/>
  <c r="C15" i="10"/>
  <c r="C22" i="22" l="1"/>
  <c r="C22" i="21"/>
  <c r="C13" i="21"/>
  <c r="C87" i="34" l="1"/>
  <c r="C22" i="37"/>
  <c r="C22" i="18" l="1"/>
  <c r="C38" i="46"/>
  <c r="C12" i="46"/>
  <c r="C14" i="46"/>
  <c r="C22" i="20"/>
  <c r="C66" i="20"/>
  <c r="C38" i="34"/>
  <c r="C13" i="34"/>
  <c r="C15" i="34"/>
  <c r="C67" i="34"/>
  <c r="C39" i="9" l="1"/>
  <c r="C13" i="9"/>
  <c r="C15" i="9"/>
  <c r="C65" i="9"/>
  <c r="C38" i="22" l="1"/>
  <c r="C15" i="22"/>
  <c r="C65" i="36"/>
  <c r="C38" i="36" l="1"/>
  <c r="C15" i="36"/>
  <c r="C16" i="36"/>
  <c r="C39" i="37" l="1"/>
  <c r="C15" i="37"/>
  <c r="C65" i="37"/>
  <c r="C65" i="23"/>
  <c r="C22" i="23"/>
  <c r="C38" i="23"/>
  <c r="C13" i="23"/>
  <c r="C15" i="23"/>
  <c r="C43" i="23"/>
  <c r="C69" i="23"/>
  <c r="C38" i="5"/>
  <c r="C13" i="5"/>
  <c r="C15" i="5"/>
  <c r="C57" i="43"/>
  <c r="C23" i="6"/>
  <c r="C40" i="6"/>
  <c r="C14" i="6"/>
  <c r="C16" i="6"/>
  <c r="C68" i="6"/>
  <c r="C21" i="39"/>
  <c r="C38" i="39"/>
  <c r="C12" i="39"/>
  <c r="C14" i="39"/>
  <c r="C57" i="39" l="1"/>
  <c r="C39" i="38"/>
  <c r="C13" i="38"/>
  <c r="C15" i="38"/>
  <c r="C16" i="38"/>
  <c r="C73" i="46"/>
  <c r="C61" i="46"/>
  <c r="C45" i="46"/>
  <c r="C16" i="46"/>
  <c r="C10" i="46"/>
  <c r="C87" i="5"/>
  <c r="C71" i="5"/>
  <c r="C45" i="5"/>
  <c r="C88" i="6"/>
  <c r="C72" i="6"/>
  <c r="C47" i="6"/>
  <c r="C87" i="8"/>
  <c r="C71" i="8"/>
  <c r="C46" i="8"/>
  <c r="C85" i="9"/>
  <c r="C69" i="9"/>
  <c r="C46" i="9"/>
  <c r="C17" i="9"/>
  <c r="C11" i="9"/>
  <c r="C68" i="10"/>
  <c r="C46" i="10"/>
  <c r="C17" i="10"/>
  <c r="C11" i="10"/>
  <c r="C83" i="22"/>
  <c r="C67" i="22"/>
  <c r="C45" i="22"/>
  <c r="C17" i="22"/>
  <c r="C85" i="23"/>
  <c r="C45" i="23"/>
  <c r="C71" i="34"/>
  <c r="C45" i="34"/>
  <c r="C85" i="36"/>
  <c r="C69" i="36"/>
  <c r="C45" i="36"/>
  <c r="C17" i="36"/>
  <c r="C11" i="36"/>
  <c r="C66" i="9" l="1"/>
  <c r="C68" i="9" s="1"/>
  <c r="C66" i="36"/>
  <c r="C68" i="36" s="1"/>
  <c r="C58" i="46"/>
  <c r="C60" i="46" s="1"/>
  <c r="C17" i="5"/>
  <c r="C68" i="5"/>
  <c r="C70" i="5" s="1"/>
  <c r="C11" i="5"/>
  <c r="C18" i="6"/>
  <c r="C69" i="6"/>
  <c r="C71" i="6" s="1"/>
  <c r="C12" i="6"/>
  <c r="C17" i="8"/>
  <c r="C68" i="8"/>
  <c r="C70" i="8" s="1"/>
  <c r="C11" i="8"/>
  <c r="C65" i="10"/>
  <c r="C67" i="10" s="1"/>
  <c r="C11" i="22"/>
  <c r="C64" i="22"/>
  <c r="C66" i="22" s="1"/>
  <c r="C17" i="23"/>
  <c r="C66" i="23"/>
  <c r="C68" i="23" s="1"/>
  <c r="C11" i="23"/>
  <c r="C17" i="34"/>
  <c r="C68" i="34"/>
  <c r="C70" i="34" s="1"/>
  <c r="C11" i="34"/>
  <c r="C85" i="37"/>
  <c r="C69" i="37"/>
  <c r="C46" i="37"/>
  <c r="C17" i="37"/>
  <c r="C11" i="37"/>
  <c r="C84" i="38"/>
  <c r="C68" i="38"/>
  <c r="C46" i="38"/>
  <c r="C77" i="39"/>
  <c r="C61" i="39"/>
  <c r="C45" i="39"/>
  <c r="C16" i="39"/>
  <c r="C10" i="39"/>
  <c r="C7" i="39" l="1"/>
  <c r="C66" i="37"/>
  <c r="C68" i="37" s="1"/>
  <c r="C17" i="38"/>
  <c r="C65" i="38"/>
  <c r="C67" i="38" s="1"/>
  <c r="C11" i="38"/>
  <c r="C58" i="39"/>
  <c r="C60" i="39" s="1"/>
  <c r="C12" i="43"/>
  <c r="C14" i="43"/>
  <c r="C38" i="43"/>
  <c r="C37" i="44"/>
  <c r="C14" i="44"/>
  <c r="C12" i="44"/>
  <c r="C57" i="44" l="1"/>
  <c r="C48" i="15" l="1"/>
  <c r="C38" i="45"/>
  <c r="C16" i="45" s="1"/>
  <c r="C12" i="45"/>
  <c r="C14" i="45"/>
  <c r="C73" i="43"/>
  <c r="C61" i="43"/>
  <c r="C45" i="43"/>
  <c r="C16" i="43"/>
  <c r="C10" i="43"/>
  <c r="C74" i="45"/>
  <c r="C62" i="45"/>
  <c r="C45" i="45"/>
  <c r="C10" i="45"/>
  <c r="C74" i="44"/>
  <c r="C61" i="44"/>
  <c r="C44" i="44"/>
  <c r="C16" i="44"/>
  <c r="C13" i="7"/>
  <c r="C15" i="7"/>
  <c r="C16" i="7"/>
  <c r="C22" i="7"/>
  <c r="C39" i="7"/>
  <c r="C66" i="7"/>
  <c r="C86" i="7"/>
  <c r="C70" i="7"/>
  <c r="C46" i="7"/>
  <c r="C40" i="13"/>
  <c r="C13" i="13"/>
  <c r="C15" i="13"/>
  <c r="C16" i="13"/>
  <c r="C17" i="7" l="1"/>
  <c r="C11" i="7"/>
  <c r="C58" i="43"/>
  <c r="C60" i="43" s="1"/>
  <c r="C59" i="45"/>
  <c r="C61" i="45" s="1"/>
  <c r="C10" i="44"/>
  <c r="C58" i="44"/>
  <c r="C60" i="44" s="1"/>
  <c r="C67" i="7"/>
  <c r="C69" i="7" s="1"/>
  <c r="C65" i="13"/>
  <c r="C85" i="13"/>
  <c r="C69" i="13"/>
  <c r="C47" i="13"/>
  <c r="C17" i="13"/>
  <c r="C11" i="13"/>
  <c r="C66" i="13" l="1"/>
  <c r="C68" i="13" s="1"/>
  <c r="C47" i="18"/>
  <c r="C46" i="21"/>
  <c r="C39" i="19"/>
  <c r="C27" i="19"/>
  <c r="C28" i="19"/>
  <c r="C87" i="26" l="1"/>
  <c r="C61" i="18"/>
  <c r="C49" i="17" l="1"/>
  <c r="C22" i="16"/>
  <c r="C39" i="20" l="1"/>
  <c r="C83" i="18"/>
  <c r="C65" i="18"/>
  <c r="C46" i="18"/>
  <c r="C17" i="18"/>
  <c r="C11" i="18"/>
  <c r="C87" i="19"/>
  <c r="C68" i="19"/>
  <c r="C46" i="19"/>
  <c r="C17" i="19"/>
  <c r="C11" i="19"/>
  <c r="C89" i="20"/>
  <c r="C70" i="20"/>
  <c r="C46" i="20"/>
  <c r="C11" i="20"/>
  <c r="C7" i="18" l="1"/>
  <c r="C6" i="18"/>
  <c r="C8" i="18"/>
  <c r="C62" i="18"/>
  <c r="C64" i="18" s="1"/>
  <c r="C65" i="19"/>
  <c r="C67" i="19" s="1"/>
  <c r="C67" i="20"/>
  <c r="C69" i="20" s="1"/>
  <c r="C17" i="20"/>
  <c r="C46" i="11"/>
  <c r="C22" i="11"/>
  <c r="C15" i="15" l="1"/>
  <c r="C15" i="14" l="1"/>
  <c r="C16" i="14"/>
  <c r="C39" i="1" l="1"/>
  <c r="C13" i="1"/>
  <c r="C92" i="1"/>
  <c r="C75" i="1"/>
  <c r="C46" i="1"/>
  <c r="C11" i="1"/>
  <c r="C11" i="2"/>
  <c r="C22" i="2"/>
  <c r="C39" i="2"/>
  <c r="C70" i="2"/>
  <c r="C91" i="2"/>
  <c r="C74" i="2"/>
  <c r="C46" i="2"/>
  <c r="C17" i="1" l="1"/>
  <c r="C72" i="1"/>
  <c r="C74" i="1" s="1"/>
  <c r="C71" i="2"/>
  <c r="C73" i="2" s="1"/>
  <c r="C17" i="2"/>
  <c r="C47" i="14"/>
  <c r="C65" i="14"/>
  <c r="C86" i="14"/>
  <c r="C69" i="14"/>
  <c r="C17" i="14"/>
  <c r="C11" i="14"/>
  <c r="C65" i="15"/>
  <c r="C17" i="15"/>
  <c r="C66" i="14" l="1"/>
  <c r="C68" i="14" s="1"/>
  <c r="C86" i="15"/>
  <c r="C69" i="15"/>
  <c r="C47" i="15"/>
  <c r="C11" i="15"/>
  <c r="C66" i="15" l="1"/>
  <c r="C68" i="15" s="1"/>
  <c r="C22" i="3"/>
  <c r="C67" i="3" l="1"/>
  <c r="C88" i="3"/>
  <c r="C71" i="3"/>
  <c r="C46" i="3"/>
  <c r="C17" i="3"/>
  <c r="C11" i="3"/>
  <c r="C68" i="3" l="1"/>
  <c r="C70" i="3" s="1"/>
  <c r="C69" i="4"/>
  <c r="C90" i="4"/>
  <c r="C73" i="4"/>
  <c r="C46" i="4"/>
  <c r="C17" i="4"/>
  <c r="C11" i="4"/>
  <c r="C65" i="26"/>
  <c r="C70" i="4" l="1"/>
  <c r="C72" i="4" s="1"/>
  <c r="C46" i="26"/>
  <c r="C69" i="26"/>
  <c r="C11" i="26"/>
  <c r="C66" i="26" l="1"/>
  <c r="C68" i="26" s="1"/>
  <c r="C17" i="26"/>
  <c r="C36" i="27"/>
  <c r="C39" i="27"/>
  <c r="C65" i="27" l="1"/>
  <c r="C86" i="27"/>
  <c r="C69" i="27"/>
  <c r="C46" i="27"/>
  <c r="C17" i="27"/>
  <c r="C11" i="27"/>
  <c r="C66" i="27" l="1"/>
  <c r="C68" i="27" s="1"/>
  <c r="C17" i="17"/>
  <c r="C88" i="28" l="1"/>
  <c r="C46" i="28"/>
  <c r="C67" i="28"/>
  <c r="C71" i="28"/>
  <c r="C17" i="28"/>
  <c r="C11" i="28"/>
  <c r="C68" i="28" l="1"/>
  <c r="C70" i="28"/>
  <c r="C88" i="16"/>
  <c r="C69" i="16"/>
  <c r="C48" i="16"/>
  <c r="C17" i="16"/>
  <c r="C11" i="16"/>
  <c r="C65" i="17"/>
  <c r="C88" i="17"/>
  <c r="C69" i="17"/>
  <c r="C47" i="17"/>
  <c r="C11" i="17"/>
  <c r="C65" i="11"/>
  <c r="C66" i="11"/>
  <c r="C89" i="11"/>
  <c r="C70" i="11"/>
  <c r="C17" i="11"/>
  <c r="C11" i="11"/>
  <c r="C66" i="12"/>
  <c r="C89" i="12"/>
  <c r="C70" i="12"/>
  <c r="C45" i="12"/>
  <c r="C17" i="12"/>
  <c r="C11" i="12"/>
  <c r="C59" i="41"/>
  <c r="C82" i="41"/>
  <c r="C63" i="41"/>
  <c r="C44" i="41"/>
  <c r="C16" i="41"/>
  <c r="C10" i="41"/>
  <c r="C7" i="41" s="1"/>
  <c r="C66" i="16" l="1"/>
  <c r="C68" i="16" s="1"/>
  <c r="C66" i="17"/>
  <c r="C68" i="17" s="1"/>
  <c r="C67" i="11"/>
  <c r="C69" i="11" s="1"/>
  <c r="C67" i="12"/>
  <c r="C69" i="12" s="1"/>
  <c r="C60" i="41"/>
  <c r="C62" i="41" s="1"/>
  <c r="C55" i="40"/>
  <c r="C77" i="40"/>
  <c r="C59" i="40"/>
  <c r="C44" i="40"/>
  <c r="C10" i="40"/>
  <c r="C22" i="24"/>
  <c r="C88" i="24"/>
  <c r="C87" i="25"/>
  <c r="C16" i="40" l="1"/>
  <c r="C7" i="40" s="1"/>
  <c r="C56" i="40"/>
  <c r="C58" i="40" s="1"/>
  <c r="C66" i="30"/>
  <c r="C64" i="31"/>
  <c r="C64" i="32"/>
  <c r="C67" i="29"/>
  <c r="C65" i="25"/>
  <c r="C69" i="25"/>
  <c r="C66" i="25" s="1"/>
  <c r="C70" i="24"/>
  <c r="C46" i="24"/>
  <c r="C17" i="24"/>
  <c r="C11" i="24"/>
  <c r="C46" i="25"/>
  <c r="C17" i="25"/>
  <c r="C11" i="25"/>
  <c r="C47" i="29"/>
  <c r="C17" i="29"/>
  <c r="C88" i="29"/>
  <c r="C71" i="29"/>
  <c r="C11" i="29"/>
  <c r="C17" i="30"/>
  <c r="C87" i="30"/>
  <c r="C70" i="30"/>
  <c r="C48" i="30"/>
  <c r="C11" i="30"/>
  <c r="C17" i="31"/>
  <c r="C85" i="31"/>
  <c r="C68" i="31"/>
  <c r="C47" i="31"/>
  <c r="C11" i="31"/>
  <c r="C65" i="31" l="1"/>
  <c r="C67" i="31" s="1"/>
  <c r="C67" i="24"/>
  <c r="C69" i="24" s="1"/>
  <c r="C68" i="25"/>
  <c r="C68" i="29"/>
  <c r="C70" i="29" s="1"/>
  <c r="C67" i="30"/>
  <c r="C69" i="30" s="1"/>
  <c r="C17" i="32"/>
  <c r="C85" i="32" l="1"/>
  <c r="C68" i="32"/>
  <c r="C65" i="32" s="1"/>
  <c r="C67" i="32" s="1"/>
  <c r="C49" i="32"/>
  <c r="C11" i="32"/>
  <c r="C17" i="33"/>
  <c r="C16" i="35"/>
  <c r="C17" i="21" l="1"/>
  <c r="C11" i="21" l="1"/>
  <c r="C86" i="21" l="1"/>
  <c r="C69" i="21"/>
  <c r="C66" i="21" l="1"/>
  <c r="C68" i="21" s="1"/>
  <c r="C85" i="35" l="1"/>
  <c r="C86" i="33"/>
  <c r="C47" i="33"/>
  <c r="C11" i="33" l="1"/>
  <c r="C69" i="33" l="1"/>
  <c r="C66" i="33" l="1"/>
  <c r="C68" i="33" s="1"/>
  <c r="C69" i="35" l="1"/>
  <c r="C66" i="35" l="1"/>
</calcChain>
</file>

<file path=xl/sharedStrings.xml><?xml version="1.0" encoding="utf-8"?>
<sst xmlns="http://schemas.openxmlformats.org/spreadsheetml/2006/main" count="3603" uniqueCount="401">
  <si>
    <t>Услуги аварийной службы</t>
  </si>
  <si>
    <t>Обслуживание ОПУ</t>
  </si>
  <si>
    <t>Расходы по текущему ремонту</t>
  </si>
  <si>
    <t>Расходы по капитальному ремонту</t>
  </si>
  <si>
    <t>Установка ОПУ ХВС</t>
  </si>
  <si>
    <t>Установка ОПУ тепловой энергии</t>
  </si>
  <si>
    <t xml:space="preserve">* Проведение технических осмотров и обходов отдельных элементов и помещений МКД; </t>
  </si>
  <si>
    <t>* Обеспечение работоспособности инженерного оборудования и удовлетворительного состояния</t>
  </si>
  <si>
    <t>* Выполнение аварийно-восстановительных работ, обеспечивающих нормальную работоспособность</t>
  </si>
  <si>
    <t xml:space="preserve">   конструктивных элементов МКД;</t>
  </si>
  <si>
    <t xml:space="preserve">   инженерных коммуникаций и конструктивных элементов;</t>
  </si>
  <si>
    <t>* Подготовка МКД к сезонной эксплуатации - остекление подъездов и ремонт теплоизоляции трубо-</t>
  </si>
  <si>
    <t xml:space="preserve">   проводов в случае необходимости, консервация систем отопления, перекрытие, слив, заполнение</t>
  </si>
  <si>
    <t xml:space="preserve">   и развоздушивание системы отопления и ГВС и др.;</t>
  </si>
  <si>
    <t>* Выполнение работ по  заявкам (материалы);</t>
  </si>
  <si>
    <t>* Обслуживание, обследование, устранение повреждений и неисправностей электротехнических</t>
  </si>
  <si>
    <t>* прочие работы.</t>
  </si>
  <si>
    <t xml:space="preserve">              Техническое обслуживание конструктивных элементов и инженерных коммуникаций:</t>
  </si>
  <si>
    <t xml:space="preserve">                  Техническое обслуживание электротехнических устройств:</t>
  </si>
  <si>
    <t>Замена стояков ЦО</t>
  </si>
  <si>
    <t xml:space="preserve">   устройств, в т.ч. и при проведении плановых и внеплановых осмотров (смена перегоревших  </t>
  </si>
  <si>
    <t xml:space="preserve">   электролампочек, ремонт выключателей, патронов, мелкий ремонт электропроводки, </t>
  </si>
  <si>
    <t xml:space="preserve">   снятие показаний,  общедомовых приборов учета и др.);</t>
  </si>
  <si>
    <t>Санитарное содержание общего имущества</t>
  </si>
  <si>
    <t>Содержание общего имущества</t>
  </si>
  <si>
    <t>УчНачПлаты (Услуги РИЦ)</t>
  </si>
  <si>
    <t>*Подметание и влажная уборка лестничных клеток; подметание  придомовой территории;</t>
  </si>
  <si>
    <t>*Дезинсекция и дератизация подвалных помещений.</t>
  </si>
  <si>
    <t xml:space="preserve">  уборка мусора;  очистка урн от мусора; уборка газонов; очистка от снега наружных площадок</t>
  </si>
  <si>
    <t xml:space="preserve">  у входных площадок у входных дверей; посыпка песком;</t>
  </si>
  <si>
    <t>Веревкина Н.А.</t>
  </si>
  <si>
    <t xml:space="preserve">Главный бухгалтер                                                 </t>
  </si>
  <si>
    <t>Общая площадь жилого дома (м2)</t>
  </si>
  <si>
    <t>Адрес: г. Приозерск, ул. Калинина, 22</t>
  </si>
  <si>
    <t>с 01.07.12 г. по 30.06.13г.</t>
  </si>
  <si>
    <t>* Управление МКД.</t>
  </si>
  <si>
    <t xml:space="preserve">* Исследование качества воды; </t>
  </si>
  <si>
    <t>* Промывка системы канализации;</t>
  </si>
  <si>
    <t>* Промывка системы отопления;</t>
  </si>
  <si>
    <t>руб. в год</t>
  </si>
  <si>
    <t>Ремонт шиферной кровли</t>
  </si>
  <si>
    <t>* Очистка системы вентиляции;</t>
  </si>
  <si>
    <t>* Механическая очистка территории от мусора, снега, подсыпка песчано-соляной смесью;</t>
  </si>
  <si>
    <t>Отчет о финансово-хозяйственной деятельности МКД за 2013 год</t>
  </si>
  <si>
    <t xml:space="preserve">НАЧИСЛЕНО                                                                                                                                                </t>
  </si>
  <si>
    <t xml:space="preserve">СОБРАНО                                                                                                                                                      </t>
  </si>
  <si>
    <t xml:space="preserve">ВЫПОЛНЕНО                                                                                                                                               </t>
  </si>
  <si>
    <t>Фактический тариф за 1 м2 в месяц составил</t>
  </si>
  <si>
    <t>Вывоз ТБО</t>
  </si>
  <si>
    <t>Капитальный ремонт</t>
  </si>
  <si>
    <t>Содержание и текущий ремонт</t>
  </si>
  <si>
    <t>Утвержденный тариф на капитальный ремонт</t>
  </si>
  <si>
    <t>Остаток денежных средств по данной статье на 01.01.13г.</t>
  </si>
  <si>
    <t>Остаток денежных средств по данной статье на 01.01.14г.</t>
  </si>
  <si>
    <t>с 01.07.13 г. по 31.12.13г.</t>
  </si>
  <si>
    <t>* Электроэнергия мест общего пользования;</t>
  </si>
  <si>
    <t>* смена вентиля ст. ХВС кв. 10</t>
  </si>
  <si>
    <t>* установка урн</t>
  </si>
  <si>
    <t>* смена стояка ГВС кв. 16,20,24</t>
  </si>
  <si>
    <t>* смена стояка ГВС кв. 30,34</t>
  </si>
  <si>
    <t xml:space="preserve">* замена стояков ЦО, ГВС, ХВС кв.23 </t>
  </si>
  <si>
    <t>* замена запорной арматуры кв. 22</t>
  </si>
  <si>
    <t>* ремонт бетонного пола в подвале</t>
  </si>
  <si>
    <t>* замена труб ЦО кв. 11</t>
  </si>
  <si>
    <t>* замена эл.автомата и замена ламп</t>
  </si>
  <si>
    <t>* косметический ремонт по залитию</t>
  </si>
  <si>
    <t>* замена участка труб ГВС и запорной арматуры кв. 6</t>
  </si>
  <si>
    <t>* замена стояка ГВС кв. 5,10</t>
  </si>
  <si>
    <t>* замена лежака ГВС в подвале</t>
  </si>
  <si>
    <t>* замена труб Цокв. 1,9 и в подъезде</t>
  </si>
  <si>
    <t>* ремонт стены и угла дома</t>
  </si>
  <si>
    <t>* замена светильника, установка розеток в подвале, замена ламп</t>
  </si>
  <si>
    <t>* корректировки косметики в подъезде</t>
  </si>
  <si>
    <t>Адрес: г. Приозерск, ул. Калинина, 24</t>
  </si>
  <si>
    <t>* замена труб ХВС,замена  шар.кранов на лежаке ХВС в подвале</t>
  </si>
  <si>
    <t>УчНачПл</t>
  </si>
  <si>
    <t>Услуги АДС</t>
  </si>
  <si>
    <t>Текущий ремонт</t>
  </si>
  <si>
    <t>Уборка помещений и придомовой территории</t>
  </si>
  <si>
    <t>Общий тариф</t>
  </si>
  <si>
    <t>Виды услуг</t>
  </si>
  <si>
    <t>Тариф</t>
  </si>
  <si>
    <t>действующий</t>
  </si>
  <si>
    <t>Адрес: г. Приозерск, ул. Красноармейская, 19</t>
  </si>
  <si>
    <t>* ремонт системы ЦО кв. № 1,2,6,8,24,35</t>
  </si>
  <si>
    <t>* замена задвижек на ЦО в ТЦ</t>
  </si>
  <si>
    <t>* замена стояка ГВС в кв. № 1,5,9,13,17</t>
  </si>
  <si>
    <t>* замена стояка п/сушителя в кв. № 2,59</t>
  </si>
  <si>
    <t>* замена канализационных выпусков в подъездах № 2,3</t>
  </si>
  <si>
    <t>* герметизация швов</t>
  </si>
  <si>
    <t>* Откачка нечистот</t>
  </si>
  <si>
    <t>Установка ОПУ теплоэнергии</t>
  </si>
  <si>
    <t>* услуги РИЦ за 1 полугодие</t>
  </si>
  <si>
    <t>* услуги АДС за 1 полугодие</t>
  </si>
  <si>
    <t>* аттестация рабочих мест</t>
  </si>
  <si>
    <t>* охрана труда и пожарная безопасность</t>
  </si>
  <si>
    <t>Вывоз ТБО за 1 полугодие</t>
  </si>
  <si>
    <t>Вывоз ТБО за 2 полугодие</t>
  </si>
  <si>
    <t>Адрес: г. Приозерск, ул. Калинина, 26</t>
  </si>
  <si>
    <t>* Благоустройство автостоянки</t>
  </si>
  <si>
    <t>* Спиливание деревьев</t>
  </si>
  <si>
    <t>* Удаление сосулек и наледи</t>
  </si>
  <si>
    <t>* замена труб Цо кв. 6,8. и сварка лежака ЦО в подвале</t>
  </si>
  <si>
    <t>* замена ступеней в подъезде № 1</t>
  </si>
  <si>
    <t>* установка ОПУ электроэнергии</t>
  </si>
  <si>
    <t>Адрес: г. Приозерск, ул. Калинина, 28</t>
  </si>
  <si>
    <t xml:space="preserve">* замена труб Цо </t>
  </si>
  <si>
    <t>* замена стояка ГВС кв. 4,8</t>
  </si>
  <si>
    <t>Адрес: г. Приозерск, ул. Калинина, 30</t>
  </si>
  <si>
    <t xml:space="preserve">* замена стояков ХВС кв. 1,4 </t>
  </si>
  <si>
    <t>* ремонт ступенек</t>
  </si>
  <si>
    <t xml:space="preserve">* ремонт участка трубы ГВС на вводе </t>
  </si>
  <si>
    <t>* замена труб Цо кв. 1,2,8,11</t>
  </si>
  <si>
    <t>Ремонт подъезда</t>
  </si>
  <si>
    <t>Адрес: г. Приозерск, ул. Калинина, 32</t>
  </si>
  <si>
    <t>* замена труб ГВС</t>
  </si>
  <si>
    <t>* замена стояков ХВС кв. 16,21</t>
  </si>
  <si>
    <t>* замена канализационного стояка кв. 22</t>
  </si>
  <si>
    <t>* сантехнические работы</t>
  </si>
  <si>
    <t>* замена радиаторов кв. 15,17</t>
  </si>
  <si>
    <t>* ремонт эркера кв. 11</t>
  </si>
  <si>
    <t>Адрес: г. Приозерск, ул. Калинина, 47</t>
  </si>
  <si>
    <t>Ремонт подъездов №3,4,6</t>
  </si>
  <si>
    <t>* ремонт лежака ЦО отвод</t>
  </si>
  <si>
    <t>* замена стояков ГВС и ХВС кв. 11,48-60,61-73,46,47,72,75</t>
  </si>
  <si>
    <t>* замена канализационных труб</t>
  </si>
  <si>
    <t>* замена канализационного выпуска 3-го подъезда</t>
  </si>
  <si>
    <t>* замена радиаторов кв. 80,83</t>
  </si>
  <si>
    <t>* косметика в подъезде</t>
  </si>
  <si>
    <t>* частичный ремонт кровли</t>
  </si>
  <si>
    <t>* замена водостоков</t>
  </si>
  <si>
    <t>* ремонт козырьков</t>
  </si>
  <si>
    <t>* установка почтовых ящиков</t>
  </si>
  <si>
    <t>Адрес: г. Приозерск, ул. Калинина, 49</t>
  </si>
  <si>
    <t>Ремонт подъезда 4,5,6 (с установкой окон)</t>
  </si>
  <si>
    <t>* спиливание деревьев</t>
  </si>
  <si>
    <t>* замена труб ЦО кв. 71,74,84</t>
  </si>
  <si>
    <t>* замена труб на п/сушителе</t>
  </si>
  <si>
    <t>* замена труб.ХВС кв. 46</t>
  </si>
  <si>
    <t xml:space="preserve">* замена труб ХВС и ГВС кв. 11,14 </t>
  </si>
  <si>
    <t>* замена канализационного стояка кв. 10</t>
  </si>
  <si>
    <t>* замена радиаторов кв. 10,22,25,56</t>
  </si>
  <si>
    <t>* косметика подъездов4,5,6</t>
  </si>
  <si>
    <t>* остекление</t>
  </si>
  <si>
    <t>* освещение подвала</t>
  </si>
  <si>
    <t>Адрес: г. Приозерск, ул. Горького, 32</t>
  </si>
  <si>
    <t>* замена стояков ХВС и ГВС кв. 33,36,39,42,45,62,68,70</t>
  </si>
  <si>
    <t>* замена радиаторов кв. 16,59,7,53,59</t>
  </si>
  <si>
    <t>* замена водосточных труб на фасаде дома</t>
  </si>
  <si>
    <t>* ремонт бетонной отмостки</t>
  </si>
  <si>
    <t>Адрес: г. Приозерск, ул. Гоголя, 26</t>
  </si>
  <si>
    <t>* ремонт  системы ЦО кв. 13,</t>
  </si>
  <si>
    <t>* замена стояка ХВС кв. 19,22,25,28</t>
  </si>
  <si>
    <t>* замена радиатора кв. 42</t>
  </si>
  <si>
    <t>* частичный ремонт подъезда</t>
  </si>
  <si>
    <t>* замена деревянных дверей</t>
  </si>
  <si>
    <t>* замена канализационного выпуска подъезд 1</t>
  </si>
  <si>
    <t>* ремонт крыльца</t>
  </si>
  <si>
    <t>Установка ОПУ эл.энергии</t>
  </si>
  <si>
    <t>Замена окон на окна ПВХ</t>
  </si>
  <si>
    <t>Адрес: г. Приозерск, ул. Ленина, 36</t>
  </si>
  <si>
    <t>Ремонт кровли и козырьков</t>
  </si>
  <si>
    <t>* ремонт  системы ЦО кв. 50 и в подвале</t>
  </si>
  <si>
    <t>* установка ОПУ ХВС</t>
  </si>
  <si>
    <t>* замена стояков ГВС и ХВС кв. 15,18,21,24</t>
  </si>
  <si>
    <t>* восстановление ЦО в подвале</t>
  </si>
  <si>
    <t>* восстановление водосточных труб на фасаде</t>
  </si>
  <si>
    <t>Адрес: г. Приозерск, ул. Ленина, 38</t>
  </si>
  <si>
    <t>* замена стояков ЦО кв. 21,58,20,16,18</t>
  </si>
  <si>
    <t>* замена участка лежака ХВС в подвале</t>
  </si>
  <si>
    <t>* замена участка стояка ХВС кв. 51,30-33</t>
  </si>
  <si>
    <t>* за мена  деревянных окон</t>
  </si>
  <si>
    <t>* бетонные работы в кв. 17,19,28</t>
  </si>
  <si>
    <t>* установка нового полотна на чердак</t>
  </si>
  <si>
    <t>* освещение в подвале</t>
  </si>
  <si>
    <t>Ремонт подъездов 4,5,6</t>
  </si>
  <si>
    <t>* удаление сосулек и наледи</t>
  </si>
  <si>
    <t>Адрес: г. Приозерск, ул. Ленина, 24</t>
  </si>
  <si>
    <t>Установка теплосчетчика</t>
  </si>
  <si>
    <t>Адрес: г. Приозерск, ул. Ленина, 26</t>
  </si>
  <si>
    <t>* благоустройство автостоянки</t>
  </si>
  <si>
    <t>* ремонт  системы ЦО кв. 28,17,66,7,70</t>
  </si>
  <si>
    <t>* замена стояков ГВС и ХВС кв. 37-40,87,83,91,95,20,23,26,50,53,56,59,62,27</t>
  </si>
  <si>
    <t>* замена радиаторов кв. 4,28,6</t>
  </si>
  <si>
    <t>Адрес: г. Приозерск, ул. Калинина, 41</t>
  </si>
  <si>
    <t>Герметизация панельных швов</t>
  </si>
  <si>
    <t>* замена стояков ГВС и ЦО кв. 21,23,25,27,29,3,5,7,9</t>
  </si>
  <si>
    <t>* замена стояков ГВС и п/сушителей кв. 31,33,35,37,39,51,53,55,</t>
  </si>
  <si>
    <t>* замена радиаторов кв. 3,29,7,40,41,49,1</t>
  </si>
  <si>
    <t>* ремонт дверных откосов и частичный ремонт подъездов</t>
  </si>
  <si>
    <t>* замена водосточных труб</t>
  </si>
  <si>
    <t>* установка уличных урн</t>
  </si>
  <si>
    <t>* ремонт оголовков вентканалов</t>
  </si>
  <si>
    <t>* кометический ремонт подъездов 2,3</t>
  </si>
  <si>
    <t>* косметика после залития кв.25</t>
  </si>
  <si>
    <t>действ.</t>
  </si>
  <si>
    <t>* замена стояка ЦО кв. 64</t>
  </si>
  <si>
    <t>* ремонт стояка ГВС кв. 31,33</t>
  </si>
  <si>
    <t>* ремонт стояка ХВС кв. 2,4,6,8</t>
  </si>
  <si>
    <t>* замена радиаторов кв. 53,37,30,68,69</t>
  </si>
  <si>
    <t>* остекление в 1 и 5 подъездах</t>
  </si>
  <si>
    <t>* замена канализационного стояка кв. 56-58,54,56,18</t>
  </si>
  <si>
    <t>Адрес: г. Приозерск, ул. Калинина, 43</t>
  </si>
  <si>
    <t>Адрес: г. Приозерск, ул. Калинина, 45</t>
  </si>
  <si>
    <t>* замена труб ГВС кв. 18</t>
  </si>
  <si>
    <t>* замена труб ГВС и п/сушителей кв. 31-39,2,4,6</t>
  </si>
  <si>
    <t>* замена стояка ГВС кв. 55,57,59,62</t>
  </si>
  <si>
    <t>* замена стояка ХВС кв. 45,8,10</t>
  </si>
  <si>
    <t>* замена радиаторов кв. 66,6,</t>
  </si>
  <si>
    <t>* ремонт откосов окон подъезд № 6</t>
  </si>
  <si>
    <t>* частичный косметический ремонт подъездов № 1-4</t>
  </si>
  <si>
    <t>* замена почтовых ящиков</t>
  </si>
  <si>
    <t>Адрес: г. Приозерск, ул. Чапаева, 26</t>
  </si>
  <si>
    <t>* замена стояка ЦО кв. 66,62,59,58,76,5-8,12,15,87,52,51,59</t>
  </si>
  <si>
    <t>* замена стояка ГВС и п/сушителей кв. 43,58,55,46-49,85</t>
  </si>
  <si>
    <t>* замена стояков ХВС кв. 77-80,83,86,89,</t>
  </si>
  <si>
    <t>* замена канализационного стояка кв. 58</t>
  </si>
  <si>
    <t>* установка пластиковых окон</t>
  </si>
  <si>
    <t>* остекление в 1 и 4 подъездах</t>
  </si>
  <si>
    <t>* заделка отверстия под решеткой для ног</t>
  </si>
  <si>
    <t>* установка скамейки</t>
  </si>
  <si>
    <t>* теплоизоляция системы ЦО и ГВС</t>
  </si>
  <si>
    <t>Ремонт кровли</t>
  </si>
  <si>
    <t>Адрес: г. Приозерск, ул. Чапаева, 28</t>
  </si>
  <si>
    <t>* замена стояка ЦО кв. 46,19,44</t>
  </si>
  <si>
    <t>* замена стояка ГВС и п/сушителей кв. 32,35,38,41,44,24</t>
  </si>
  <si>
    <t>* замена стояков ХВС кв. 32,35,38,41,44,24</t>
  </si>
  <si>
    <t>* замена радиаторов кв. 70,78</t>
  </si>
  <si>
    <t>* остекление 5 подъезд 2 этаж</t>
  </si>
  <si>
    <t>Адрес: г. Приозерск, ул. Ленина, 28</t>
  </si>
  <si>
    <t>* замена стояка ЦО кв. 6,18,51,63,61</t>
  </si>
  <si>
    <t>Ремонт подъездов 2,3,4</t>
  </si>
  <si>
    <t>Адрес: г. Приозерск, ул. Ленина, 30</t>
  </si>
  <si>
    <t>* ремонт системы ЦО в подъезде и в кв. 30,84,88,67,14,8-4,45,90,6-9,68,3</t>
  </si>
  <si>
    <t>* замена стояков ГВС и ХВС кв. 34,37,40,43,46</t>
  </si>
  <si>
    <t>* остекление в подъезде 4 между 2 и3 этажами</t>
  </si>
  <si>
    <t>* герметизация панельных швов</t>
  </si>
  <si>
    <t>Адрес: г. Приозерск, ул. Чапаева, 34</t>
  </si>
  <si>
    <t>* ремонт стояка ЦО кв. 48</t>
  </si>
  <si>
    <t>* замена стояков ГВС и ХВС и п/сушителя  кв. 77,80,83,89</t>
  </si>
  <si>
    <t>* замена радиаторов кв. 103,108</t>
  </si>
  <si>
    <t>* ремонт кровли (протечки)</t>
  </si>
  <si>
    <t>* замена чердачного люка</t>
  </si>
  <si>
    <t xml:space="preserve">* установка и окраска скамеек </t>
  </si>
  <si>
    <t>Адрес: г. Приозерск, ул. Чапаева, 35</t>
  </si>
  <si>
    <t xml:space="preserve">* ремонт участка лежака ЦО </t>
  </si>
  <si>
    <t>* замена стояка ЦО кв. 52,46,2</t>
  </si>
  <si>
    <t>* замена труб п/сушителя кв. 21</t>
  </si>
  <si>
    <t>* замена радиатора в подъезде</t>
  </si>
  <si>
    <t>* остекление в 4 подъезде</t>
  </si>
  <si>
    <t>* ремонт участка асфальта</t>
  </si>
  <si>
    <t>* восстановление освещения над подъездами</t>
  </si>
  <si>
    <t>Ремонт лежака ГВС</t>
  </si>
  <si>
    <t>Обслуживание домофонов</t>
  </si>
  <si>
    <t>Обслуживание ВДГО</t>
  </si>
  <si>
    <t>Адрес: г. Приозерск, ул. Ленина, 13</t>
  </si>
  <si>
    <t>Адрес: г. Приозерск, ул. Ленина, 21</t>
  </si>
  <si>
    <t>Адрес: г. Приозерск, ул. Ленина, 19</t>
  </si>
  <si>
    <t>Ремонт деревянного пола</t>
  </si>
  <si>
    <t>* установка уличных светильников (материалы электромонтажные)</t>
  </si>
  <si>
    <t>* замена участка стояка ГВС и ХВС кв. 12</t>
  </si>
  <si>
    <t>* штукатурка стен цоколя</t>
  </si>
  <si>
    <t>* замена участка лежака ХВС</t>
  </si>
  <si>
    <t>Адрес: г. Приозерск, ул. Ленина, 34</t>
  </si>
  <si>
    <t>Замена лежака циркуляции ГВС</t>
  </si>
  <si>
    <t>Переврезка п/сушителей</t>
  </si>
  <si>
    <t>* ремонт системы ЦО в подвале и в кв. 21,56,61,3,10,45,9,8,27</t>
  </si>
  <si>
    <t>* ремонт системы и стояков ГВС в. 43,34,53</t>
  </si>
  <si>
    <t>* замена труб ХВС</t>
  </si>
  <si>
    <t>* замена радиаторов в кв. 57,56,</t>
  </si>
  <si>
    <t>* частичный ремонт кровли (протечки)</t>
  </si>
  <si>
    <t>* ремонт крылец</t>
  </si>
  <si>
    <t>Адрес: г. Приозерск, ул. Ленинградская, 16</t>
  </si>
  <si>
    <t>* Откачка воды</t>
  </si>
  <si>
    <t>* ремонт системы ЦО в 3 подъезде и в кв. 102,31,89,43,86,49,47,46,96,49,52,55,58</t>
  </si>
  <si>
    <t>* замена и ремонт стояков ГВС и ХВС 1,4,7,78,2,5,8,11,14,в. 43,34,53,106,64,67,70,54</t>
  </si>
  <si>
    <t xml:space="preserve">* замена радиаторов в 7 подъезде и в кв. 64,46, </t>
  </si>
  <si>
    <t>* окраска фасада</t>
  </si>
  <si>
    <t>* остекление в 1,4,7 подъездах</t>
  </si>
  <si>
    <t>Адрес: г. Приозерск, ул. Гоголя, 7</t>
  </si>
  <si>
    <t>Адрес: г. Приозерск, ул. Гоголя, 5</t>
  </si>
  <si>
    <t>Адрес: г. Приозерск, ул. Гоголя, 9</t>
  </si>
  <si>
    <t>Адрес: г. Приозерск, ул. Гоголя, 11</t>
  </si>
  <si>
    <t>* ремонт лежака ГВС 1 подъезд и кв. № 11,</t>
  </si>
  <si>
    <t>* ремонт стояков ГВС кв. № 36-40,7,23</t>
  </si>
  <si>
    <t>* замена стояка п/сушителя кв. 18,19</t>
  </si>
  <si>
    <t>* монтаж участка канализационного стояка кв. 22,24,26</t>
  </si>
  <si>
    <t>* замена радиаторов кв. № 1,17,</t>
  </si>
  <si>
    <t>* установка перемычек кв. 80</t>
  </si>
  <si>
    <t>* ремонт лежака ЦО</t>
  </si>
  <si>
    <t>* ремонт и замена стояков ГВС и п/сушителей в подвале и кв. 1,53,46,9,54</t>
  </si>
  <si>
    <t>* замена стояков ХВС кв. 43,47,51,55,59</t>
  </si>
  <si>
    <t>* замена радиаторов кв. 35,45</t>
  </si>
  <si>
    <t>* замена стояка ГВС и п/сушителя кв.43,47,51,47,39,34-38,5</t>
  </si>
  <si>
    <t>* замена лежака ГВС на чердаке</t>
  </si>
  <si>
    <t>* замена радиаторов в кв. 14,40</t>
  </si>
  <si>
    <t>* замена люка на чердак</t>
  </si>
  <si>
    <t>* замена шаркрана в ТЦ</t>
  </si>
  <si>
    <t>* освещение возле подъездов</t>
  </si>
  <si>
    <t>Замена лежака ЦО</t>
  </si>
  <si>
    <t>* ремонт системы ЦО в 3 подвале и в кв. 8,15</t>
  </si>
  <si>
    <t>* ремонт участка лежака ГВС в подвале</t>
  </si>
  <si>
    <t>* замена стояка ГВС в кв. 11</t>
  </si>
  <si>
    <t>* установка дверных полотен выхода на кровлю</t>
  </si>
  <si>
    <t>Адрес: г. Приозерск, ул. Калинина, 16</t>
  </si>
  <si>
    <t>* Поверка прибора</t>
  </si>
  <si>
    <t>* замена шаровых кранов на стояках ЦО в подвале</t>
  </si>
  <si>
    <t>* замена стояков ГВС в кв. 3,6,9,12,15,47-59</t>
  </si>
  <si>
    <t>* замена стояков ХВС в кв. 3,6,9,47-59,12,15</t>
  </si>
  <si>
    <t>* замена водосточных труб в подъезде</t>
  </si>
  <si>
    <t>* замена канализационного стояка</t>
  </si>
  <si>
    <t>Адрес: г. Приозерск, ул. Калинина, 14</t>
  </si>
  <si>
    <t>* замена труб ЦО в кв. 7,10</t>
  </si>
  <si>
    <t>* замена канализационной трубы в кв. 49</t>
  </si>
  <si>
    <t>* замена участка канализационных труб в подвале</t>
  </si>
  <si>
    <t>* теплоизоляция инженерных коммуникаций</t>
  </si>
  <si>
    <t>Адрес: г. Приозерск, ул. Чапаева, 20</t>
  </si>
  <si>
    <t>Установка тепловой энергии</t>
  </si>
  <si>
    <t>* ремонт кровли</t>
  </si>
  <si>
    <t>* ремонт системы ЦО в кв. 56,35,36</t>
  </si>
  <si>
    <t>* установка перемычек, ремонт стояка  п/сушителя в кв. 88</t>
  </si>
  <si>
    <t>* замена стояка ГВС кв. 59</t>
  </si>
  <si>
    <t>* замена радиаторов в кв. 69</t>
  </si>
  <si>
    <t>* ремонт подъезда после пожара</t>
  </si>
  <si>
    <t>* замена блока выхода на чердак</t>
  </si>
  <si>
    <t>* скамейки</t>
  </si>
  <si>
    <t>Адрес: г. Приозерск, ул. Чапаева, 22</t>
  </si>
  <si>
    <t>* ремонт системы ЦО в кв. 1,39</t>
  </si>
  <si>
    <t>* замена участка стояка ГВС в кв. 46,28</t>
  </si>
  <si>
    <t>* замена стояков ГВС и ХВС в кв. 4,8,12,16,20,94</t>
  </si>
  <si>
    <t>* замена труб канализации</t>
  </si>
  <si>
    <t>* ремонт кровли в местах протечки</t>
  </si>
  <si>
    <t>Адрес: г. Приозерск, ул. Комсомольская, 3</t>
  </si>
  <si>
    <t>* установка термопреобразователя</t>
  </si>
  <si>
    <t>* восстановление лестничного марша</t>
  </si>
  <si>
    <t>* ремонт наружных водосточных труб</t>
  </si>
  <si>
    <t>* ревизия распредщита</t>
  </si>
  <si>
    <t>Адрес: г. Приозерск, ул. Калинина, 18</t>
  </si>
  <si>
    <t>* замена труб ЦО и радиаторов в кв. 11,53,54,46</t>
  </si>
  <si>
    <t>* замена канализационного выпуска</t>
  </si>
  <si>
    <t>* замена труб ГВС и ХВС в подвале и в кв. 46</t>
  </si>
  <si>
    <t>* замена канализационного стояка в кв. 9</t>
  </si>
  <si>
    <t>Адрес: г. Приозерск, ул. Калинина, 20</t>
  </si>
  <si>
    <t>Ремонт системы ГВС</t>
  </si>
  <si>
    <t>* замена участка трубы ЦО</t>
  </si>
  <si>
    <t>* ремонт стояка ГВС</t>
  </si>
  <si>
    <t>* штукатурка откосов дверей, ремонт</t>
  </si>
  <si>
    <t>Адрес: г. Приозерск, ул. Красноармейская, 17</t>
  </si>
  <si>
    <t>* замена стояка ХВС кв. 21,24</t>
  </si>
  <si>
    <t>* замена участрка стояка ХВС с подвала в кв. 52</t>
  </si>
  <si>
    <t>* замена радиатора в кв. 37</t>
  </si>
  <si>
    <t>* монтаж ОПУ электроэнергии</t>
  </si>
  <si>
    <t xml:space="preserve"> * замена задвизжек в ТЦ</t>
  </si>
  <si>
    <t>Адрес: г. Приозерск, ул. Ленина, 62а</t>
  </si>
  <si>
    <t>Установка пластиковых окон</t>
  </si>
  <si>
    <t>* переврезка ЦО в кв. 13</t>
  </si>
  <si>
    <t>* ремонт системы ЦО в подвале и установка кранов</t>
  </si>
  <si>
    <t>* замена стояков ЦО и замена радиаторов в кв. 14,43</t>
  </si>
  <si>
    <t>* ремонт лежака ХВС в подвале</t>
  </si>
  <si>
    <t>* замена участка стояка ХВС и замена канализационного стояка в кв. 42,45</t>
  </si>
  <si>
    <t>* установка доп. Радиатора в кв. 54</t>
  </si>
  <si>
    <t>* косметический ремонт подъездов</t>
  </si>
  <si>
    <t>Адрес: г. Приозерск, ул. Калинина, 22а</t>
  </si>
  <si>
    <t>Ремонт подъездов 3,4 с установкой окон</t>
  </si>
  <si>
    <t>Замена лежака ХВС</t>
  </si>
  <si>
    <t>* замена труб ЦО в кв. 5,14,45</t>
  </si>
  <si>
    <t>* замена стояка ХВС,ГВС и п/сушителя в кв. 45</t>
  </si>
  <si>
    <t>* замена труб ГВС в кв. 41,33,36,39,42</t>
  </si>
  <si>
    <t>* замена труб ХВС в подвале</t>
  </si>
  <si>
    <t>* замена труб канализации в кв. 8</t>
  </si>
  <si>
    <t>* замена стояка ХВС,ГВС и п/сушителя в кв. 33,36,39,42</t>
  </si>
  <si>
    <t>* замена радиаторов в 4 подъезде</t>
  </si>
  <si>
    <t>Адрес: г. Приозерск, ул. Гастелло, 2</t>
  </si>
  <si>
    <t>* замена канализационного лежака под 3 подездом</t>
  </si>
  <si>
    <t>* замена задвижки на ЦО в Т/Ц</t>
  </si>
  <si>
    <t>* ремонт системы ЦО и замена радиаторов в кв. 8,</t>
  </si>
  <si>
    <t>* ремонт системы ЦО в кв. 55,14,59,27,46,54</t>
  </si>
  <si>
    <t>* оштукатуривание стен, потолков, бетонирование полов в кв. 25</t>
  </si>
  <si>
    <t>Адрес: г. Приозерск, ул.Ленина, 60а</t>
  </si>
  <si>
    <t>Ремонт вентканалов на кровле</t>
  </si>
  <si>
    <t>* ремонт системы ЦО в кв. 37,57,50</t>
  </si>
  <si>
    <t>* замена стекол</t>
  </si>
  <si>
    <t>* установка уличных светильников</t>
  </si>
  <si>
    <t>* монтаж ОПУ ХВС</t>
  </si>
  <si>
    <t>* окраска пожарных лестниц</t>
  </si>
  <si>
    <t>* ремонт кровли, козырьков, кровли над балконами</t>
  </si>
  <si>
    <t>* замена участка стояка ЦО</t>
  </si>
  <si>
    <t>Адрес: г. Приозерск, ул. Ленина, 70</t>
  </si>
  <si>
    <t>Вывоз ТБО до 01.07.13г.</t>
  </si>
  <si>
    <t>Вывоз ТБО после 01.07.13г.</t>
  </si>
  <si>
    <t xml:space="preserve">СОБРАНО                                                                                                                                                   </t>
  </si>
  <si>
    <t>руб в год</t>
  </si>
  <si>
    <t>из них:</t>
  </si>
  <si>
    <t>Население</t>
  </si>
  <si>
    <t>Бюджет (лежак ЦО)</t>
  </si>
  <si>
    <t>Бюджет (подъезды)</t>
  </si>
  <si>
    <t>Бюджет (ОПУ ХВС)</t>
  </si>
  <si>
    <t>Расшифровка сбора денежных средств по капитальному ремонту:</t>
  </si>
  <si>
    <t>Аренда (ИП Рытиков М.Ю.)</t>
  </si>
  <si>
    <t>Аренда (ООО "Северное сияние")</t>
  </si>
  <si>
    <t>НАЧИСЛЕНО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</si>
</sst>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color indexed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8"/>
      <color rgb="FF0070C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8"/>
      <color theme="4" tint="-0.249977111117893"/>
      <name val="Times New Roman"/>
      <family val="1"/>
      <charset val="204"/>
    </font>
    <font>
      <b/>
      <i/>
      <sz val="8"/>
      <color theme="3" tint="0.39997558519241921"/>
      <name val="Times New Roman"/>
      <family val="1"/>
      <charset val="204"/>
    </font>
    <font>
      <sz val="9"/>
      <color theme="3" tint="0.39997558519241921"/>
      <name val="Times New Roman"/>
      <family val="1"/>
      <charset val="204"/>
    </font>
    <font>
      <b/>
      <i/>
      <sz val="8"/>
      <color rgb="FF00B0F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Fill="0"/>
    <xf numFmtId="0" fontId="4" fillId="0" borderId="0"/>
  </cellStyleXfs>
  <cellXfs count="256">
    <xf numFmtId="0" fontId="0" fillId="0" borderId="0" xfId="0"/>
    <xf numFmtId="0" fontId="2" fillId="0" borderId="0" xfId="1" applyFont="1"/>
    <xf numFmtId="0" fontId="5" fillId="0" borderId="0" xfId="0" applyFont="1"/>
    <xf numFmtId="0" fontId="6" fillId="0" borderId="0" xfId="1" applyFont="1"/>
    <xf numFmtId="0" fontId="7" fillId="0" borderId="0" xfId="1" applyFont="1"/>
    <xf numFmtId="164" fontId="9" fillId="0" borderId="0" xfId="1" applyNumberFormat="1" applyFont="1"/>
    <xf numFmtId="0" fontId="8" fillId="0" borderId="0" xfId="0" applyFont="1"/>
    <xf numFmtId="164" fontId="13" fillId="0" borderId="9" xfId="1" applyNumberFormat="1" applyFont="1" applyBorder="1"/>
    <xf numFmtId="2" fontId="13" fillId="0" borderId="9" xfId="1" applyNumberFormat="1" applyFont="1" applyBorder="1"/>
    <xf numFmtId="0" fontId="13" fillId="0" borderId="0" xfId="1" applyFont="1"/>
    <xf numFmtId="0" fontId="13" fillId="0" borderId="3" xfId="0" applyFont="1" applyBorder="1"/>
    <xf numFmtId="2" fontId="10" fillId="0" borderId="5" xfId="0" applyNumberFormat="1" applyFont="1" applyBorder="1"/>
    <xf numFmtId="0" fontId="13" fillId="0" borderId="4" xfId="0" applyFont="1" applyBorder="1"/>
    <xf numFmtId="0" fontId="13" fillId="0" borderId="9" xfId="1" applyFont="1" applyBorder="1" applyAlignment="1">
      <alignment horizontal="center"/>
    </xf>
    <xf numFmtId="0" fontId="16" fillId="0" borderId="0" xfId="2" applyFont="1" applyBorder="1" applyAlignment="1">
      <alignment horizontal="left"/>
    </xf>
    <xf numFmtId="0" fontId="15" fillId="2" borderId="4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left"/>
    </xf>
    <xf numFmtId="0" fontId="16" fillId="0" borderId="10" xfId="2" applyFont="1" applyBorder="1" applyAlignment="1">
      <alignment horizontal="left"/>
    </xf>
    <xf numFmtId="164" fontId="14" fillId="0" borderId="3" xfId="1" applyNumberFormat="1" applyFont="1" applyBorder="1"/>
    <xf numFmtId="0" fontId="16" fillId="0" borderId="11" xfId="2" applyFont="1" applyBorder="1" applyAlignment="1">
      <alignment horizontal="left"/>
    </xf>
    <xf numFmtId="164" fontId="14" fillId="0" borderId="9" xfId="1" applyNumberFormat="1" applyFont="1" applyBorder="1"/>
    <xf numFmtId="164" fontId="14" fillId="0" borderId="0" xfId="1" applyNumberFormat="1" applyFont="1" applyBorder="1"/>
    <xf numFmtId="0" fontId="16" fillId="0" borderId="11" xfId="2" applyFont="1" applyBorder="1"/>
    <xf numFmtId="16" fontId="16" fillId="0" borderId="11" xfId="2" applyNumberFormat="1" applyFont="1" applyBorder="1"/>
    <xf numFmtId="0" fontId="15" fillId="2" borderId="1" xfId="1" applyFont="1" applyFill="1" applyBorder="1" applyAlignment="1">
      <alignment horizontal="center"/>
    </xf>
    <xf numFmtId="0" fontId="17" fillId="2" borderId="15" xfId="2" applyFont="1" applyFill="1" applyBorder="1"/>
    <xf numFmtId="164" fontId="14" fillId="2" borderId="14" xfId="1" applyNumberFormat="1" applyFont="1" applyFill="1" applyBorder="1"/>
    <xf numFmtId="0" fontId="15" fillId="0" borderId="3" xfId="1" applyFont="1" applyBorder="1" applyAlignment="1">
      <alignment horizontal="center"/>
    </xf>
    <xf numFmtId="0" fontId="16" fillId="0" borderId="2" xfId="2" applyFont="1" applyBorder="1"/>
    <xf numFmtId="0" fontId="15" fillId="0" borderId="9" xfId="1" applyFont="1" applyBorder="1" applyAlignment="1">
      <alignment horizontal="center"/>
    </xf>
    <xf numFmtId="0" fontId="16" fillId="0" borderId="0" xfId="2" applyFont="1" applyBorder="1"/>
    <xf numFmtId="16" fontId="16" fillId="0" borderId="0" xfId="2" applyNumberFormat="1" applyFont="1" applyBorder="1"/>
    <xf numFmtId="0" fontId="13" fillId="0" borderId="1" xfId="1" applyFont="1" applyBorder="1" applyAlignment="1">
      <alignment horizontal="center"/>
    </xf>
    <xf numFmtId="0" fontId="14" fillId="0" borderId="1" xfId="1" applyFont="1" applyBorder="1" applyAlignment="1">
      <alignment horizontal="left"/>
    </xf>
    <xf numFmtId="164" fontId="14" fillId="0" borderId="1" xfId="1" applyNumberFormat="1" applyFont="1" applyBorder="1"/>
    <xf numFmtId="0" fontId="12" fillId="0" borderId="0" xfId="0" applyFont="1"/>
    <xf numFmtId="0" fontId="3" fillId="0" borderId="0" xfId="1" applyFont="1"/>
    <xf numFmtId="164" fontId="18" fillId="0" borderId="0" xfId="1" applyNumberFormat="1" applyFont="1"/>
    <xf numFmtId="0" fontId="10" fillId="3" borderId="4" xfId="1" applyFont="1" applyFill="1" applyBorder="1" applyAlignment="1">
      <alignment horizontal="center"/>
    </xf>
    <xf numFmtId="2" fontId="14" fillId="0" borderId="9" xfId="1" applyNumberFormat="1" applyFont="1" applyBorder="1"/>
    <xf numFmtId="2" fontId="14" fillId="0" borderId="4" xfId="1" applyNumberFormat="1" applyFont="1" applyBorder="1"/>
    <xf numFmtId="0" fontId="16" fillId="0" borderId="10" xfId="2" applyFont="1" applyBorder="1"/>
    <xf numFmtId="16" fontId="16" fillId="0" borderId="6" xfId="2" applyNumberFormat="1" applyFont="1" applyBorder="1"/>
    <xf numFmtId="0" fontId="13" fillId="0" borderId="8" xfId="0" applyFont="1" applyBorder="1"/>
    <xf numFmtId="0" fontId="21" fillId="0" borderId="2" xfId="0" applyFont="1" applyBorder="1"/>
    <xf numFmtId="2" fontId="0" fillId="0" borderId="0" xfId="0" applyNumberFormat="1"/>
    <xf numFmtId="0" fontId="20" fillId="0" borderId="5" xfId="0" applyFont="1" applyBorder="1"/>
    <xf numFmtId="0" fontId="13" fillId="0" borderId="1" xfId="0" applyFont="1" applyBorder="1"/>
    <xf numFmtId="0" fontId="10" fillId="0" borderId="12" xfId="0" applyFont="1" applyBorder="1"/>
    <xf numFmtId="0" fontId="19" fillId="3" borderId="18" xfId="1" applyFont="1" applyFill="1" applyBorder="1"/>
    <xf numFmtId="0" fontId="19" fillId="3" borderId="17" xfId="1" applyFont="1" applyFill="1" applyBorder="1"/>
    <xf numFmtId="0" fontId="19" fillId="3" borderId="4" xfId="1" applyFont="1" applyFill="1" applyBorder="1" applyAlignment="1">
      <alignment horizontal="left"/>
    </xf>
    <xf numFmtId="0" fontId="22" fillId="3" borderId="4" xfId="0" applyFont="1" applyFill="1" applyBorder="1"/>
    <xf numFmtId="164" fontId="15" fillId="3" borderId="7" xfId="1" applyNumberFormat="1" applyFont="1" applyFill="1" applyBorder="1"/>
    <xf numFmtId="2" fontId="15" fillId="3" borderId="17" xfId="1" applyNumberFormat="1" applyFont="1" applyFill="1" applyBorder="1"/>
    <xf numFmtId="2" fontId="10" fillId="3" borderId="16" xfId="1" applyNumberFormat="1" applyFont="1" applyFill="1" applyBorder="1"/>
    <xf numFmtId="2" fontId="15" fillId="3" borderId="4" xfId="1" applyNumberFormat="1" applyFont="1" applyFill="1" applyBorder="1"/>
    <xf numFmtId="0" fontId="10" fillId="3" borderId="1" xfId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64" fontId="15" fillId="2" borderId="1" xfId="1" applyNumberFormat="1" applyFont="1" applyFill="1" applyBorder="1"/>
    <xf numFmtId="164" fontId="15" fillId="2" borderId="14" xfId="1" applyNumberFormat="1" applyFont="1" applyFill="1" applyBorder="1"/>
    <xf numFmtId="164" fontId="15" fillId="2" borderId="7" xfId="1" applyNumberFormat="1" applyFont="1" applyFill="1" applyBorder="1"/>
    <xf numFmtId="0" fontId="22" fillId="2" borderId="15" xfId="0" applyFont="1" applyFill="1" applyBorder="1" applyAlignment="1">
      <alignment horizontal="center"/>
    </xf>
    <xf numFmtId="164" fontId="23" fillId="2" borderId="1" xfId="1" applyNumberFormat="1" applyFont="1" applyFill="1" applyBorder="1"/>
    <xf numFmtId="164" fontId="23" fillId="2" borderId="4" xfId="1" applyNumberFormat="1" applyFont="1" applyFill="1" applyBorder="1"/>
    <xf numFmtId="0" fontId="10" fillId="3" borderId="19" xfId="1" applyFont="1" applyFill="1" applyBorder="1" applyAlignment="1">
      <alignment horizontal="center"/>
    </xf>
    <xf numFmtId="0" fontId="15" fillId="3" borderId="17" xfId="1" applyFont="1" applyFill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1" fillId="0" borderId="1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2" fontId="25" fillId="0" borderId="1" xfId="0" applyNumberFormat="1" applyFont="1" applyBorder="1"/>
    <xf numFmtId="2" fontId="23" fillId="2" borderId="4" xfId="1" applyNumberFormat="1" applyFont="1" applyFill="1" applyBorder="1"/>
    <xf numFmtId="0" fontId="15" fillId="3" borderId="1" xfId="1" applyFont="1" applyFill="1" applyBorder="1" applyAlignment="1">
      <alignment horizontal="center"/>
    </xf>
    <xf numFmtId="164" fontId="0" fillId="0" borderId="0" xfId="0" applyNumberFormat="1"/>
    <xf numFmtId="0" fontId="10" fillId="0" borderId="3" xfId="1" applyFont="1" applyBorder="1" applyAlignment="1">
      <alignment horizontal="center"/>
    </xf>
    <xf numFmtId="164" fontId="13" fillId="0" borderId="3" xfId="1" applyNumberFormat="1" applyFont="1" applyBorder="1"/>
    <xf numFmtId="0" fontId="16" fillId="0" borderId="11" xfId="0" applyFont="1" applyBorder="1"/>
    <xf numFmtId="0" fontId="1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7" fillId="0" borderId="0" xfId="1" applyFont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2" fontId="15" fillId="3" borderId="7" xfId="1" applyNumberFormat="1" applyFont="1" applyFill="1" applyBorder="1"/>
    <xf numFmtId="2" fontId="14" fillId="0" borderId="3" xfId="1" applyNumberFormat="1" applyFont="1" applyBorder="1"/>
    <xf numFmtId="2" fontId="15" fillId="3" borderId="20" xfId="1" applyNumberFormat="1" applyFont="1" applyFill="1" applyBorder="1"/>
    <xf numFmtId="164" fontId="27" fillId="0" borderId="0" xfId="1" applyNumberFormat="1" applyFont="1"/>
    <xf numFmtId="0" fontId="0" fillId="0" borderId="1" xfId="0" applyBorder="1"/>
    <xf numFmtId="0" fontId="26" fillId="0" borderId="1" xfId="0" applyFont="1" applyBorder="1"/>
    <xf numFmtId="0" fontId="0" fillId="0" borderId="6" xfId="0" applyBorder="1"/>
    <xf numFmtId="0" fontId="2" fillId="0" borderId="10" xfId="1" applyFont="1" applyBorder="1" applyAlignment="1">
      <alignment horizontal="center"/>
    </xf>
    <xf numFmtId="164" fontId="27" fillId="0" borderId="3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8" fillId="0" borderId="1" xfId="0" applyFont="1" applyBorder="1"/>
    <xf numFmtId="0" fontId="19" fillId="4" borderId="2" xfId="0" applyFont="1" applyFill="1" applyBorder="1"/>
    <xf numFmtId="164" fontId="15" fillId="3" borderId="1" xfId="1" applyNumberFormat="1" applyFont="1" applyFill="1" applyBorder="1"/>
    <xf numFmtId="164" fontId="26" fillId="0" borderId="1" xfId="0" applyNumberFormat="1" applyFont="1" applyBorder="1"/>
    <xf numFmtId="0" fontId="21" fillId="0" borderId="9" xfId="1" applyFont="1" applyBorder="1" applyAlignment="1">
      <alignment horizontal="center"/>
    </xf>
    <xf numFmtId="0" fontId="29" fillId="0" borderId="10" xfId="0" applyFont="1" applyBorder="1"/>
    <xf numFmtId="0" fontId="29" fillId="0" borderId="11" xfId="0" applyFont="1" applyBorder="1"/>
    <xf numFmtId="0" fontId="22" fillId="2" borderId="15" xfId="2" applyFont="1" applyFill="1" applyBorder="1"/>
    <xf numFmtId="0" fontId="22" fillId="2" borderId="4" xfId="0" applyFont="1" applyFill="1" applyBorder="1"/>
    <xf numFmtId="0" fontId="21" fillId="0" borderId="0" xfId="1" applyFont="1"/>
    <xf numFmtId="0" fontId="7" fillId="4" borderId="2" xfId="0" applyFont="1" applyFill="1" applyBorder="1"/>
    <xf numFmtId="0" fontId="7" fillId="4" borderId="1" xfId="0" applyFont="1" applyFill="1" applyBorder="1"/>
    <xf numFmtId="0" fontId="3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164" fontId="13" fillId="2" borderId="1" xfId="1" applyNumberFormat="1" applyFont="1" applyFill="1" applyBorder="1" applyAlignment="1">
      <alignment horizontal="center"/>
    </xf>
    <xf numFmtId="164" fontId="31" fillId="2" borderId="1" xfId="1" applyNumberFormat="1" applyFont="1" applyFill="1" applyBorder="1"/>
    <xf numFmtId="164" fontId="31" fillId="2" borderId="4" xfId="1" applyNumberFormat="1" applyFont="1" applyFill="1" applyBorder="1"/>
    <xf numFmtId="2" fontId="15" fillId="3" borderId="1" xfId="1" applyNumberFormat="1" applyFont="1" applyFill="1" applyBorder="1"/>
    <xf numFmtId="0" fontId="19" fillId="3" borderId="1" xfId="1" applyFont="1" applyFill="1" applyBorder="1" applyAlignment="1">
      <alignment wrapText="1"/>
    </xf>
    <xf numFmtId="2" fontId="15" fillId="0" borderId="4" xfId="1" applyNumberFormat="1" applyFont="1" applyBorder="1"/>
    <xf numFmtId="0" fontId="15" fillId="3" borderId="20" xfId="1" applyFont="1" applyFill="1" applyBorder="1" applyAlignment="1">
      <alignment wrapText="1"/>
    </xf>
    <xf numFmtId="0" fontId="15" fillId="3" borderId="19" xfId="1" applyFont="1" applyFill="1" applyBorder="1" applyAlignment="1">
      <alignment wrapText="1"/>
    </xf>
    <xf numFmtId="164" fontId="15" fillId="3" borderId="19" xfId="1" applyNumberFormat="1" applyFont="1" applyFill="1" applyBorder="1"/>
    <xf numFmtId="0" fontId="15" fillId="3" borderId="17" xfId="1" applyFont="1" applyFill="1" applyBorder="1" applyAlignment="1">
      <alignment wrapText="1"/>
    </xf>
    <xf numFmtId="0" fontId="19" fillId="3" borderId="21" xfId="1" applyFont="1" applyFill="1" applyBorder="1" applyAlignment="1">
      <alignment horizontal="left"/>
    </xf>
    <xf numFmtId="164" fontId="15" fillId="3" borderId="16" xfId="1" applyNumberFormat="1" applyFont="1" applyFill="1" applyBorder="1"/>
    <xf numFmtId="0" fontId="22" fillId="3" borderId="20" xfId="0" applyFont="1" applyFill="1" applyBorder="1"/>
    <xf numFmtId="0" fontId="22" fillId="2" borderId="1" xfId="0" applyFont="1" applyFill="1" applyBorder="1"/>
    <xf numFmtId="2" fontId="15" fillId="3" borderId="16" xfId="1" applyNumberFormat="1" applyFont="1" applyFill="1" applyBorder="1"/>
    <xf numFmtId="0" fontId="16" fillId="0" borderId="6" xfId="2" applyFont="1" applyBorder="1" applyAlignment="1">
      <alignment horizontal="left"/>
    </xf>
    <xf numFmtId="2" fontId="15" fillId="2" borderId="1" xfId="1" applyNumberFormat="1" applyFont="1" applyFill="1" applyBorder="1"/>
    <xf numFmtId="0" fontId="5" fillId="0" borderId="11" xfId="0" applyFont="1" applyBorder="1"/>
    <xf numFmtId="0" fontId="33" fillId="0" borderId="1" xfId="0" applyFont="1" applyBorder="1"/>
    <xf numFmtId="0" fontId="22" fillId="3" borderId="22" xfId="0" applyFont="1" applyFill="1" applyBorder="1"/>
    <xf numFmtId="0" fontId="22" fillId="3" borderId="19" xfId="0" applyFont="1" applyFill="1" applyBorder="1"/>
    <xf numFmtId="2" fontId="34" fillId="2" borderId="4" xfId="1" applyNumberFormat="1" applyFont="1" applyFill="1" applyBorder="1"/>
    <xf numFmtId="2" fontId="35" fillId="2" borderId="4" xfId="1" applyNumberFormat="1" applyFont="1" applyFill="1" applyBorder="1"/>
    <xf numFmtId="164" fontId="35" fillId="2" borderId="1" xfId="1" applyNumberFormat="1" applyFont="1" applyFill="1" applyBorder="1"/>
    <xf numFmtId="0" fontId="22" fillId="3" borderId="9" xfId="0" applyFont="1" applyFill="1" applyBorder="1"/>
    <xf numFmtId="0" fontId="22" fillId="2" borderId="9" xfId="0" applyFont="1" applyFill="1" applyBorder="1"/>
    <xf numFmtId="2" fontId="36" fillId="0" borderId="1" xfId="0" applyNumberFormat="1" applyFont="1" applyBorder="1"/>
    <xf numFmtId="0" fontId="26" fillId="0" borderId="0" xfId="0" applyFont="1" applyBorder="1"/>
    <xf numFmtId="164" fontId="26" fillId="0" borderId="0" xfId="0" applyNumberFormat="1" applyFont="1" applyBorder="1"/>
    <xf numFmtId="0" fontId="22" fillId="3" borderId="1" xfId="0" applyFont="1" applyFill="1" applyBorder="1"/>
    <xf numFmtId="2" fontId="15" fillId="3" borderId="14" xfId="1" applyNumberFormat="1" applyFont="1" applyFill="1" applyBorder="1"/>
    <xf numFmtId="0" fontId="33" fillId="0" borderId="0" xfId="0" applyFont="1" applyBorder="1"/>
    <xf numFmtId="2" fontId="14" fillId="0" borderId="1" xfId="1" applyNumberFormat="1" applyFont="1" applyBorder="1" applyAlignment="1">
      <alignment horizontal="center"/>
    </xf>
    <xf numFmtId="2" fontId="21" fillId="0" borderId="1" xfId="0" applyNumberFormat="1" applyFont="1" applyBorder="1"/>
    <xf numFmtId="0" fontId="7" fillId="4" borderId="14" xfId="0" applyFont="1" applyFill="1" applyBorder="1"/>
    <xf numFmtId="2" fontId="21" fillId="0" borderId="4" xfId="0" applyNumberFormat="1" applyFont="1" applyBorder="1"/>
    <xf numFmtId="2" fontId="25" fillId="0" borderId="4" xfId="0" applyNumberFormat="1" applyFont="1" applyBorder="1"/>
    <xf numFmtId="164" fontId="13" fillId="2" borderId="12" xfId="1" applyNumberFormat="1" applyFont="1" applyFill="1" applyBorder="1" applyAlignment="1">
      <alignment horizontal="center"/>
    </xf>
    <xf numFmtId="164" fontId="10" fillId="2" borderId="12" xfId="1" applyNumberFormat="1" applyFont="1" applyFill="1" applyBorder="1"/>
    <xf numFmtId="0" fontId="15" fillId="3" borderId="20" xfId="1" applyFont="1" applyFill="1" applyBorder="1" applyAlignment="1">
      <alignment horizontal="center"/>
    </xf>
    <xf numFmtId="0" fontId="15" fillId="3" borderId="19" xfId="1" applyFont="1" applyFill="1" applyBorder="1" applyAlignment="1">
      <alignment horizontal="center"/>
    </xf>
    <xf numFmtId="0" fontId="10" fillId="3" borderId="17" xfId="1" applyFont="1" applyFill="1" applyBorder="1" applyAlignment="1">
      <alignment horizontal="center"/>
    </xf>
    <xf numFmtId="0" fontId="10" fillId="3" borderId="22" xfId="1" applyFont="1" applyFill="1" applyBorder="1" applyAlignment="1">
      <alignment horizontal="center"/>
    </xf>
    <xf numFmtId="2" fontId="15" fillId="3" borderId="23" xfId="1" applyNumberFormat="1" applyFont="1" applyFill="1" applyBorder="1"/>
    <xf numFmtId="2" fontId="15" fillId="3" borderId="24" xfId="1" applyNumberFormat="1" applyFont="1" applyFill="1" applyBorder="1"/>
    <xf numFmtId="0" fontId="13" fillId="0" borderId="11" xfId="1" applyFont="1" applyBorder="1"/>
    <xf numFmtId="0" fontId="2" fillId="0" borderId="0" xfId="1" applyFont="1" applyBorder="1"/>
    <xf numFmtId="164" fontId="27" fillId="0" borderId="12" xfId="1" applyNumberFormat="1" applyFont="1" applyBorder="1"/>
    <xf numFmtId="0" fontId="0" fillId="0" borderId="11" xfId="0" applyBorder="1"/>
    <xf numFmtId="0" fontId="26" fillId="0" borderId="12" xfId="0" applyFont="1" applyBorder="1"/>
    <xf numFmtId="0" fontId="0" fillId="0" borderId="12" xfId="0" applyBorder="1"/>
    <xf numFmtId="164" fontId="26" fillId="0" borderId="12" xfId="0" applyNumberFormat="1" applyFont="1" applyBorder="1"/>
    <xf numFmtId="2" fontId="37" fillId="2" borderId="4" xfId="1" applyNumberFormat="1" applyFont="1" applyFill="1" applyBorder="1"/>
    <xf numFmtId="164" fontId="15" fillId="3" borderId="7" xfId="1" applyNumberFormat="1" applyFont="1" applyFill="1" applyBorder="1" applyAlignment="1">
      <alignment horizontal="center"/>
    </xf>
    <xf numFmtId="0" fontId="7" fillId="4" borderId="3" xfId="0" applyFont="1" applyFill="1" applyBorder="1"/>
    <xf numFmtId="0" fontId="7" fillId="4" borderId="5" xfId="0" applyFont="1" applyFill="1" applyBorder="1"/>
    <xf numFmtId="0" fontId="13" fillId="0" borderId="13" xfId="0" applyFont="1" applyBorder="1"/>
    <xf numFmtId="0" fontId="13" fillId="0" borderId="15" xfId="0" applyFont="1" applyBorder="1"/>
    <xf numFmtId="164" fontId="26" fillId="0" borderId="14" xfId="0" applyNumberFormat="1" applyFont="1" applyBorder="1"/>
    <xf numFmtId="0" fontId="33" fillId="0" borderId="14" xfId="0" applyFont="1" applyBorder="1"/>
    <xf numFmtId="0" fontId="26" fillId="0" borderId="3" xfId="0" applyFont="1" applyBorder="1"/>
    <xf numFmtId="0" fontId="0" fillId="0" borderId="9" xfId="0" applyBorder="1"/>
    <xf numFmtId="0" fontId="26" fillId="0" borderId="9" xfId="0" applyFont="1" applyBorder="1"/>
    <xf numFmtId="164" fontId="26" fillId="0" borderId="9" xfId="0" applyNumberFormat="1" applyFont="1" applyBorder="1"/>
    <xf numFmtId="0" fontId="26" fillId="0" borderId="10" xfId="0" applyFont="1" applyBorder="1"/>
    <xf numFmtId="0" fontId="26" fillId="0" borderId="11" xfId="0" applyFont="1" applyBorder="1"/>
    <xf numFmtId="0" fontId="26" fillId="0" borderId="15" xfId="0" applyFont="1" applyBorder="1"/>
    <xf numFmtId="0" fontId="33" fillId="0" borderId="15" xfId="0" applyFont="1" applyBorder="1"/>
    <xf numFmtId="0" fontId="13" fillId="0" borderId="11" xfId="1" applyFont="1" applyBorder="1" applyAlignment="1">
      <alignment horizontal="center"/>
    </xf>
    <xf numFmtId="164" fontId="14" fillId="0" borderId="12" xfId="1" applyNumberFormat="1" applyFont="1" applyBorder="1"/>
    <xf numFmtId="0" fontId="26" fillId="0" borderId="14" xfId="0" applyFont="1" applyBorder="1"/>
    <xf numFmtId="0" fontId="0" fillId="0" borderId="3" xfId="0" applyBorder="1"/>
    <xf numFmtId="2" fontId="24" fillId="0" borderId="1" xfId="0" applyNumberFormat="1" applyFont="1" applyBorder="1"/>
    <xf numFmtId="164" fontId="21" fillId="0" borderId="4" xfId="0" applyNumberFormat="1" applyFont="1" applyBorder="1"/>
    <xf numFmtId="0" fontId="10" fillId="3" borderId="20" xfId="1" applyFont="1" applyFill="1" applyBorder="1" applyAlignment="1">
      <alignment horizontal="center"/>
    </xf>
    <xf numFmtId="164" fontId="15" fillId="3" borderId="25" xfId="1" applyNumberFormat="1" applyFont="1" applyFill="1" applyBorder="1"/>
    <xf numFmtId="0" fontId="10" fillId="3" borderId="9" xfId="1" applyFont="1" applyFill="1" applyBorder="1" applyAlignment="1">
      <alignment horizontal="center"/>
    </xf>
    <xf numFmtId="2" fontId="15" fillId="3" borderId="12" xfId="1" applyNumberFormat="1" applyFont="1" applyFill="1" applyBorder="1"/>
    <xf numFmtId="0" fontId="13" fillId="4" borderId="14" xfId="0" applyFont="1" applyFill="1" applyBorder="1"/>
    <xf numFmtId="2" fontId="32" fillId="0" borderId="1" xfId="0" applyNumberFormat="1" applyFont="1" applyBorder="1"/>
    <xf numFmtId="2" fontId="14" fillId="2" borderId="14" xfId="1" applyNumberFormat="1" applyFont="1" applyFill="1" applyBorder="1"/>
    <xf numFmtId="0" fontId="10" fillId="2" borderId="9" xfId="1" applyFont="1" applyFill="1" applyBorder="1" applyAlignment="1">
      <alignment horizontal="center"/>
    </xf>
    <xf numFmtId="2" fontId="15" fillId="2" borderId="12" xfId="1" applyNumberFormat="1" applyFont="1" applyFill="1" applyBorder="1"/>
    <xf numFmtId="0" fontId="13" fillId="0" borderId="5" xfId="0" applyFont="1" applyBorder="1"/>
    <xf numFmtId="0" fontId="13" fillId="0" borderId="12" xfId="0" applyFont="1" applyBorder="1"/>
    <xf numFmtId="2" fontId="10" fillId="0" borderId="3" xfId="0" applyNumberFormat="1" applyFont="1" applyBorder="1"/>
    <xf numFmtId="0" fontId="7" fillId="4" borderId="10" xfId="0" applyFont="1" applyFill="1" applyBorder="1"/>
    <xf numFmtId="0" fontId="7" fillId="4" borderId="15" xfId="0" applyFont="1" applyFill="1" applyBorder="1"/>
    <xf numFmtId="0" fontId="13" fillId="0" borderId="6" xfId="0" applyFont="1" applyBorder="1"/>
    <xf numFmtId="0" fontId="19" fillId="2" borderId="8" xfId="0" applyFont="1" applyFill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/>
    </xf>
    <xf numFmtId="0" fontId="10" fillId="3" borderId="26" xfId="1" applyFont="1" applyFill="1" applyBorder="1" applyAlignment="1">
      <alignment horizontal="center"/>
    </xf>
    <xf numFmtId="0" fontId="19" fillId="3" borderId="27" xfId="1" applyFont="1" applyFill="1" applyBorder="1"/>
    <xf numFmtId="2" fontId="10" fillId="3" borderId="17" xfId="1" applyNumberFormat="1" applyFont="1" applyFill="1" applyBorder="1"/>
    <xf numFmtId="0" fontId="15" fillId="3" borderId="21" xfId="1" applyFont="1" applyFill="1" applyBorder="1" applyAlignment="1">
      <alignment horizontal="center"/>
    </xf>
    <xf numFmtId="164" fontId="10" fillId="2" borderId="9" xfId="1" applyNumberFormat="1" applyFont="1" applyFill="1" applyBorder="1"/>
    <xf numFmtId="164" fontId="14" fillId="2" borderId="1" xfId="1" applyNumberFormat="1" applyFont="1" applyFill="1" applyBorder="1"/>
    <xf numFmtId="0" fontId="15" fillId="3" borderId="28" xfId="1" applyFont="1" applyFill="1" applyBorder="1" applyAlignment="1">
      <alignment horizontal="center"/>
    </xf>
    <xf numFmtId="0" fontId="15" fillId="3" borderId="29" xfId="1" applyFont="1" applyFill="1" applyBorder="1" applyAlignment="1">
      <alignment wrapText="1"/>
    </xf>
    <xf numFmtId="0" fontId="15" fillId="3" borderId="16" xfId="1" applyFont="1" applyFill="1" applyBorder="1" applyAlignment="1">
      <alignment horizontal="center"/>
    </xf>
    <xf numFmtId="0" fontId="15" fillId="3" borderId="21" xfId="1" applyFont="1" applyFill="1" applyBorder="1" applyAlignment="1">
      <alignment wrapText="1"/>
    </xf>
    <xf numFmtId="0" fontId="15" fillId="3" borderId="30" xfId="1" applyFont="1" applyFill="1" applyBorder="1" applyAlignment="1">
      <alignment horizontal="center"/>
    </xf>
    <xf numFmtId="0" fontId="15" fillId="3" borderId="26" xfId="1" applyFont="1" applyFill="1" applyBorder="1" applyAlignment="1">
      <alignment wrapText="1"/>
    </xf>
    <xf numFmtId="0" fontId="10" fillId="3" borderId="16" xfId="1" applyFont="1" applyFill="1" applyBorder="1" applyAlignment="1">
      <alignment horizontal="center"/>
    </xf>
    <xf numFmtId="0" fontId="19" fillId="3" borderId="29" xfId="1" applyFont="1" applyFill="1" applyBorder="1" applyAlignment="1">
      <alignment horizontal="left"/>
    </xf>
    <xf numFmtId="0" fontId="10" fillId="0" borderId="11" xfId="1" applyFont="1" applyBorder="1" applyAlignment="1">
      <alignment horizontal="center"/>
    </xf>
    <xf numFmtId="0" fontId="16" fillId="0" borderId="10" xfId="0" applyFont="1" applyBorder="1"/>
    <xf numFmtId="0" fontId="14" fillId="0" borderId="11" xfId="1" applyFont="1" applyBorder="1" applyAlignment="1">
      <alignment horizontal="left"/>
    </xf>
    <xf numFmtId="0" fontId="16" fillId="0" borderId="6" xfId="0" applyFont="1" applyBorder="1"/>
    <xf numFmtId="0" fontId="10" fillId="3" borderId="31" xfId="1" applyFont="1" applyFill="1" applyBorder="1" applyAlignment="1">
      <alignment horizontal="center"/>
    </xf>
    <xf numFmtId="0" fontId="22" fillId="3" borderId="32" xfId="0" applyFont="1" applyFill="1" applyBorder="1"/>
    <xf numFmtId="2" fontId="15" fillId="3" borderId="22" xfId="1" applyNumberFormat="1" applyFont="1" applyFill="1" applyBorder="1"/>
    <xf numFmtId="0" fontId="10" fillId="3" borderId="33" xfId="1" applyFont="1" applyFill="1" applyBorder="1" applyAlignment="1">
      <alignment horizontal="center"/>
    </xf>
    <xf numFmtId="0" fontId="22" fillId="3" borderId="33" xfId="0" applyFont="1" applyFill="1" applyBorder="1"/>
    <xf numFmtId="2" fontId="15" fillId="3" borderId="19" xfId="1" applyNumberFormat="1" applyFont="1" applyFill="1" applyBorder="1"/>
    <xf numFmtId="0" fontId="10" fillId="2" borderId="28" xfId="1" applyFont="1" applyFill="1" applyBorder="1" applyAlignment="1">
      <alignment horizontal="center"/>
    </xf>
    <xf numFmtId="0" fontId="22" fillId="2" borderId="29" xfId="0" applyFont="1" applyFill="1" applyBorder="1"/>
    <xf numFmtId="2" fontId="15" fillId="2" borderId="20" xfId="1" applyNumberFormat="1" applyFont="1" applyFill="1" applyBorder="1"/>
    <xf numFmtId="0" fontId="10" fillId="2" borderId="34" xfId="1" applyFont="1" applyFill="1" applyBorder="1" applyAlignment="1">
      <alignment horizontal="center"/>
    </xf>
    <xf numFmtId="0" fontId="22" fillId="2" borderId="11" xfId="0" applyFont="1" applyFill="1" applyBorder="1"/>
    <xf numFmtId="2" fontId="15" fillId="2" borderId="9" xfId="1" applyNumberFormat="1" applyFont="1" applyFill="1" applyBorder="1"/>
    <xf numFmtId="0" fontId="10" fillId="2" borderId="30" xfId="1" applyFont="1" applyFill="1" applyBorder="1" applyAlignment="1">
      <alignment horizontal="center"/>
    </xf>
    <xf numFmtId="0" fontId="22" fillId="2" borderId="26" xfId="0" applyFont="1" applyFill="1" applyBorder="1"/>
    <xf numFmtId="2" fontId="15" fillId="2" borderId="19" xfId="1" applyNumberFormat="1" applyFont="1" applyFill="1" applyBorder="1"/>
    <xf numFmtId="0" fontId="22" fillId="3" borderId="21" xfId="0" applyFont="1" applyFill="1" applyBorder="1" applyAlignment="1">
      <alignment horizontal="center"/>
    </xf>
    <xf numFmtId="164" fontId="15" fillId="3" borderId="17" xfId="1" applyNumberFormat="1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2" fontId="37" fillId="2" borderId="9" xfId="1" applyNumberFormat="1" applyFont="1" applyFill="1" applyBorder="1"/>
    <xf numFmtId="0" fontId="13" fillId="0" borderId="4" xfId="1" applyFont="1" applyBorder="1" applyAlignment="1">
      <alignment horizontal="center"/>
    </xf>
    <xf numFmtId="0" fontId="14" fillId="0" borderId="6" xfId="1" applyFont="1" applyBorder="1" applyAlignment="1">
      <alignment horizontal="left"/>
    </xf>
    <xf numFmtId="164" fontId="14" fillId="0" borderId="4" xfId="1" applyNumberFormat="1" applyFont="1" applyBorder="1"/>
    <xf numFmtId="0" fontId="14" fillId="0" borderId="15" xfId="1" applyFont="1" applyBorder="1" applyAlignment="1">
      <alignment horizontal="left"/>
    </xf>
    <xf numFmtId="0" fontId="15" fillId="0" borderId="10" xfId="1" applyFont="1" applyBorder="1" applyAlignment="1">
      <alignment horizontal="center"/>
    </xf>
    <xf numFmtId="164" fontId="15" fillId="0" borderId="3" xfId="1" applyNumberFormat="1" applyFont="1" applyBorder="1" applyAlignment="1">
      <alignment horizontal="center"/>
    </xf>
    <xf numFmtId="0" fontId="5" fillId="0" borderId="6" xfId="0" applyFont="1" applyBorder="1"/>
    <xf numFmtId="0" fontId="38" fillId="0" borderId="4" xfId="0" applyFont="1" applyBorder="1" applyAlignment="1">
      <alignment horizontal="center"/>
    </xf>
    <xf numFmtId="0" fontId="22" fillId="0" borderId="1" xfId="0" applyFont="1" applyBorder="1"/>
    <xf numFmtId="0" fontId="39" fillId="0" borderId="1" xfId="0" applyFont="1" applyBorder="1"/>
    <xf numFmtId="0" fontId="22" fillId="0" borderId="0" xfId="0" applyFont="1" applyBorder="1"/>
    <xf numFmtId="0" fontId="5" fillId="0" borderId="0" xfId="0" applyFont="1" applyBorder="1"/>
    <xf numFmtId="164" fontId="22" fillId="0" borderId="14" xfId="0" applyNumberFormat="1" applyFont="1" applyBorder="1"/>
    <xf numFmtId="164" fontId="22" fillId="0" borderId="0" xfId="0" applyNumberFormat="1" applyFont="1" applyBorder="1"/>
    <xf numFmtId="0" fontId="39" fillId="0" borderId="14" xfId="0" applyFont="1" applyBorder="1"/>
    <xf numFmtId="0" fontId="39" fillId="0" borderId="0" xfId="0" applyFont="1" applyBorder="1"/>
    <xf numFmtId="0" fontId="19" fillId="0" borderId="0" xfId="1" applyFont="1"/>
    <xf numFmtId="164" fontId="19" fillId="0" borderId="0" xfId="1" applyNumberFormat="1" applyFont="1"/>
    <xf numFmtId="0" fontId="40" fillId="0" borderId="0" xfId="0" applyFont="1"/>
    <xf numFmtId="0" fontId="41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topLeftCell="A58" workbookViewId="0">
      <selection activeCell="E7" sqref="E7"/>
    </sheetView>
  </sheetViews>
  <sheetFormatPr defaultRowHeight="11.25" x14ac:dyDescent="0.2"/>
  <cols>
    <col min="1" max="1" width="3.5" customWidth="1"/>
    <col min="2" max="2" width="91.1640625" customWidth="1"/>
    <col min="3" max="3" width="21.83203125" customWidth="1"/>
    <col min="5" max="5" width="9.5" bestFit="1" customWidth="1"/>
  </cols>
  <sheetData>
    <row r="1" spans="1:5" ht="12" x14ac:dyDescent="0.2">
      <c r="A1" s="9"/>
      <c r="B1" s="106" t="s">
        <v>43</v>
      </c>
      <c r="C1" s="9"/>
    </row>
    <row r="2" spans="1:5" ht="13.5" x14ac:dyDescent="0.25">
      <c r="A2" s="9"/>
      <c r="B2" s="79"/>
      <c r="C2" s="9"/>
    </row>
    <row r="3" spans="1:5" ht="12" x14ac:dyDescent="0.2">
      <c r="A3" s="10"/>
      <c r="B3" s="44" t="s">
        <v>32</v>
      </c>
      <c r="C3" s="11">
        <v>3194.9</v>
      </c>
    </row>
    <row r="4" spans="1:5" ht="13.5" x14ac:dyDescent="0.25">
      <c r="A4" s="104"/>
      <c r="B4" s="103" t="s">
        <v>372</v>
      </c>
      <c r="C4" s="141"/>
    </row>
    <row r="5" spans="1:5" ht="10.9" customHeight="1" x14ac:dyDescent="0.2">
      <c r="A5" s="12"/>
      <c r="B5" s="47" t="s">
        <v>44</v>
      </c>
      <c r="C5" s="142">
        <v>594444.71</v>
      </c>
    </row>
    <row r="6" spans="1:5" ht="10.9" customHeight="1" x14ac:dyDescent="0.2">
      <c r="A6" s="12"/>
      <c r="B6" s="43" t="s">
        <v>45</v>
      </c>
      <c r="C6" s="142">
        <v>560410.42000000004</v>
      </c>
    </row>
    <row r="7" spans="1:5" ht="10.9" customHeight="1" x14ac:dyDescent="0.2">
      <c r="A7" s="12"/>
      <c r="B7" s="43" t="s">
        <v>46</v>
      </c>
      <c r="C7" s="142">
        <v>669163.06000000006</v>
      </c>
      <c r="E7" s="45"/>
    </row>
    <row r="8" spans="1:5" ht="10.9" customHeight="1" x14ac:dyDescent="0.2">
      <c r="A8" s="12"/>
      <c r="B8" s="43"/>
      <c r="C8" s="143"/>
      <c r="D8" s="45"/>
    </row>
    <row r="9" spans="1:5" ht="10.9" customHeight="1" thickBot="1" x14ac:dyDescent="0.25">
      <c r="A9" s="69"/>
      <c r="B9" s="68" t="s">
        <v>50</v>
      </c>
      <c r="C9" s="144" t="s">
        <v>39</v>
      </c>
    </row>
    <row r="10" spans="1:5" ht="10.9" customHeight="1" thickBot="1" x14ac:dyDescent="0.25">
      <c r="A10" s="65">
        <v>1</v>
      </c>
      <c r="B10" s="49" t="s">
        <v>23</v>
      </c>
      <c r="C10" s="55">
        <f>SUM(C11:C15)</f>
        <v>130294.56</v>
      </c>
    </row>
    <row r="11" spans="1:5" ht="10.9" customHeight="1" x14ac:dyDescent="0.2">
      <c r="A11" s="13"/>
      <c r="B11" s="14" t="s">
        <v>26</v>
      </c>
      <c r="C11" s="7"/>
    </row>
    <row r="12" spans="1:5" ht="10.9" customHeight="1" x14ac:dyDescent="0.2">
      <c r="A12" s="13"/>
      <c r="B12" s="14" t="s">
        <v>28</v>
      </c>
      <c r="C12" s="8">
        <f>95238+19047.6</f>
        <v>114285.6</v>
      </c>
    </row>
    <row r="13" spans="1:5" ht="10.9" customHeight="1" x14ac:dyDescent="0.2">
      <c r="A13" s="13"/>
      <c r="B13" s="14" t="s">
        <v>29</v>
      </c>
      <c r="C13" s="8"/>
    </row>
    <row r="14" spans="1:5" ht="10.9" customHeight="1" x14ac:dyDescent="0.2">
      <c r="A14" s="13"/>
      <c r="B14" s="14" t="s">
        <v>42</v>
      </c>
      <c r="C14" s="39">
        <f>4038.9+1339.58+1403.4+196.67+6959.79+750.11</f>
        <v>14688.45</v>
      </c>
    </row>
    <row r="15" spans="1:5" ht="10.9" customHeight="1" thickBot="1" x14ac:dyDescent="0.25">
      <c r="A15" s="13"/>
      <c r="B15" s="14" t="s">
        <v>27</v>
      </c>
      <c r="C15" s="39">
        <v>1320.51</v>
      </c>
    </row>
    <row r="16" spans="1:5" ht="10.9" customHeight="1" thickBot="1" x14ac:dyDescent="0.25">
      <c r="A16" s="66">
        <v>2</v>
      </c>
      <c r="B16" s="50" t="s">
        <v>24</v>
      </c>
      <c r="C16" s="54">
        <f>SUM(C18:C41)</f>
        <v>343432.31000000011</v>
      </c>
    </row>
    <row r="17" spans="1:3" ht="10.9" customHeight="1" x14ac:dyDescent="0.2">
      <c r="A17" s="15"/>
      <c r="B17" s="16" t="s">
        <v>17</v>
      </c>
      <c r="C17" s="145"/>
    </row>
    <row r="18" spans="1:3" ht="10.9" customHeight="1" x14ac:dyDescent="0.2">
      <c r="A18" s="29"/>
      <c r="B18" s="17" t="s">
        <v>6</v>
      </c>
      <c r="C18" s="18"/>
    </row>
    <row r="19" spans="1:3" ht="10.9" customHeight="1" x14ac:dyDescent="0.2">
      <c r="A19" s="29"/>
      <c r="B19" s="19" t="s">
        <v>7</v>
      </c>
      <c r="C19" s="39"/>
    </row>
    <row r="20" spans="1:3" ht="10.9" customHeight="1" x14ac:dyDescent="0.2">
      <c r="A20" s="29"/>
      <c r="B20" s="19" t="s">
        <v>9</v>
      </c>
      <c r="C20" s="20"/>
    </row>
    <row r="21" spans="1:3" ht="10.9" customHeight="1" x14ac:dyDescent="0.2">
      <c r="A21" s="29"/>
      <c r="B21" s="19" t="s">
        <v>8</v>
      </c>
      <c r="C21" s="39">
        <v>150378.16</v>
      </c>
    </row>
    <row r="22" spans="1:3" ht="10.9" customHeight="1" x14ac:dyDescent="0.2">
      <c r="A22" s="29"/>
      <c r="B22" s="19" t="s">
        <v>10</v>
      </c>
      <c r="C22" s="20"/>
    </row>
    <row r="23" spans="1:3" ht="10.9" customHeight="1" x14ac:dyDescent="0.2">
      <c r="A23" s="29"/>
      <c r="B23" s="19" t="s">
        <v>11</v>
      </c>
      <c r="C23" s="20"/>
    </row>
    <row r="24" spans="1:3" ht="10.9" customHeight="1" x14ac:dyDescent="0.2">
      <c r="A24" s="29"/>
      <c r="B24" s="19" t="s">
        <v>12</v>
      </c>
      <c r="C24" s="20"/>
    </row>
    <row r="25" spans="1:3" ht="10.9" customHeight="1" x14ac:dyDescent="0.2">
      <c r="A25" s="29"/>
      <c r="B25" s="19" t="s">
        <v>13</v>
      </c>
      <c r="C25" s="20"/>
    </row>
    <row r="26" spans="1:3" ht="10.9" customHeight="1" x14ac:dyDescent="0.2">
      <c r="A26" s="29"/>
      <c r="B26" s="17" t="s">
        <v>92</v>
      </c>
      <c r="C26" s="84">
        <v>24351.32</v>
      </c>
    </row>
    <row r="27" spans="1:3" ht="10.9" customHeight="1" x14ac:dyDescent="0.2">
      <c r="A27" s="29"/>
      <c r="B27" s="19" t="s">
        <v>93</v>
      </c>
      <c r="C27" s="39">
        <v>12816.7</v>
      </c>
    </row>
    <row r="28" spans="1:3" ht="10.9" customHeight="1" x14ac:dyDescent="0.2">
      <c r="A28" s="29"/>
      <c r="B28" s="19" t="s">
        <v>94</v>
      </c>
      <c r="C28" s="39">
        <v>2558.31</v>
      </c>
    </row>
    <row r="29" spans="1:3" ht="10.9" customHeight="1" x14ac:dyDescent="0.2">
      <c r="A29" s="29"/>
      <c r="B29" s="122" t="s">
        <v>95</v>
      </c>
      <c r="C29" s="40">
        <v>1464.16</v>
      </c>
    </row>
    <row r="30" spans="1:3" ht="10.9" customHeight="1" x14ac:dyDescent="0.2">
      <c r="A30" s="29"/>
      <c r="B30" s="41" t="s">
        <v>14</v>
      </c>
      <c r="C30" s="84"/>
    </row>
    <row r="31" spans="1:3" ht="10.9" customHeight="1" x14ac:dyDescent="0.2">
      <c r="A31" s="29"/>
      <c r="B31" s="22" t="s">
        <v>273</v>
      </c>
      <c r="C31" s="20">
        <v>1340</v>
      </c>
    </row>
    <row r="32" spans="1:3" ht="10.9" customHeight="1" x14ac:dyDescent="0.2">
      <c r="A32" s="29"/>
      <c r="B32" s="22" t="s">
        <v>38</v>
      </c>
      <c r="C32" s="39">
        <v>4863.29</v>
      </c>
    </row>
    <row r="33" spans="1:3" ht="10.9" customHeight="1" x14ac:dyDescent="0.2">
      <c r="A33" s="29"/>
      <c r="B33" s="22" t="s">
        <v>37</v>
      </c>
      <c r="C33" s="39"/>
    </row>
    <row r="34" spans="1:3" ht="10.9" customHeight="1" x14ac:dyDescent="0.2">
      <c r="A34" s="29"/>
      <c r="B34" s="22" t="s">
        <v>36</v>
      </c>
      <c r="C34" s="39">
        <v>352.29</v>
      </c>
    </row>
    <row r="35" spans="1:3" ht="10.9" customHeight="1" x14ac:dyDescent="0.2">
      <c r="A35" s="29"/>
      <c r="B35" s="42" t="s">
        <v>35</v>
      </c>
      <c r="C35" s="40">
        <v>124971.96</v>
      </c>
    </row>
    <row r="36" spans="1:3" ht="10.9" customHeight="1" x14ac:dyDescent="0.2">
      <c r="A36" s="24"/>
      <c r="B36" s="25" t="s">
        <v>18</v>
      </c>
      <c r="C36" s="26"/>
    </row>
    <row r="37" spans="1:3" ht="10.9" customHeight="1" x14ac:dyDescent="0.2">
      <c r="A37" s="27"/>
      <c r="B37" s="28" t="s">
        <v>15</v>
      </c>
      <c r="C37" s="18"/>
    </row>
    <row r="38" spans="1:3" ht="10.9" customHeight="1" x14ac:dyDescent="0.2">
      <c r="A38" s="29"/>
      <c r="B38" s="30" t="s">
        <v>20</v>
      </c>
      <c r="C38" s="39">
        <f>11590.7+2318.14</f>
        <v>13908.84</v>
      </c>
    </row>
    <row r="39" spans="1:3" ht="10.9" customHeight="1" x14ac:dyDescent="0.2">
      <c r="A39" s="29"/>
      <c r="B39" s="30" t="s">
        <v>21</v>
      </c>
      <c r="C39" s="20"/>
    </row>
    <row r="40" spans="1:3" ht="10.9" customHeight="1" x14ac:dyDescent="0.2">
      <c r="A40" s="29"/>
      <c r="B40" s="30" t="s">
        <v>22</v>
      </c>
      <c r="C40" s="20"/>
    </row>
    <row r="41" spans="1:3" ht="10.9" customHeight="1" thickBot="1" x14ac:dyDescent="0.25">
      <c r="A41" s="29"/>
      <c r="B41" s="31" t="s">
        <v>55</v>
      </c>
      <c r="C41" s="39">
        <v>6427.28</v>
      </c>
    </row>
    <row r="42" spans="1:3" ht="10.9" customHeight="1" thickBot="1" x14ac:dyDescent="0.25">
      <c r="A42" s="146">
        <v>3</v>
      </c>
      <c r="B42" s="113" t="s">
        <v>0</v>
      </c>
      <c r="C42" s="85">
        <v>22917.14</v>
      </c>
    </row>
    <row r="43" spans="1:3" ht="10.9" customHeight="1" thickBot="1" x14ac:dyDescent="0.25">
      <c r="A43" s="66">
        <v>4</v>
      </c>
      <c r="B43" s="116" t="s">
        <v>25</v>
      </c>
      <c r="C43" s="54">
        <v>31246.12</v>
      </c>
    </row>
    <row r="44" spans="1:3" ht="10.9" customHeight="1" thickBot="1" x14ac:dyDescent="0.25">
      <c r="A44" s="147">
        <v>5</v>
      </c>
      <c r="B44" s="114" t="s">
        <v>1</v>
      </c>
      <c r="C44" s="115">
        <v>18000</v>
      </c>
    </row>
    <row r="45" spans="1:3" ht="10.9" customHeight="1" thickBot="1" x14ac:dyDescent="0.25">
      <c r="A45" s="148">
        <v>6</v>
      </c>
      <c r="B45" s="117" t="s">
        <v>2</v>
      </c>
      <c r="C45" s="121">
        <f>SUM(C46:C50)</f>
        <v>34902</v>
      </c>
    </row>
    <row r="46" spans="1:3" ht="10.9" customHeight="1" x14ac:dyDescent="0.2">
      <c r="A46" s="67"/>
      <c r="B46" s="76" t="s">
        <v>374</v>
      </c>
      <c r="C46" s="7">
        <v>2027</v>
      </c>
    </row>
    <row r="47" spans="1:3" ht="10.9" customHeight="1" x14ac:dyDescent="0.2">
      <c r="A47" s="67"/>
      <c r="B47" s="76" t="s">
        <v>376</v>
      </c>
      <c r="C47" s="7">
        <v>12800</v>
      </c>
    </row>
    <row r="48" spans="1:3" ht="10.9" customHeight="1" x14ac:dyDescent="0.2">
      <c r="A48" s="67"/>
      <c r="B48" s="76" t="s">
        <v>375</v>
      </c>
      <c r="C48" s="7">
        <v>10020</v>
      </c>
    </row>
    <row r="49" spans="1:3" ht="10.9" customHeight="1" x14ac:dyDescent="0.2">
      <c r="A49" s="67"/>
      <c r="B49" s="76" t="s">
        <v>268</v>
      </c>
      <c r="C49" s="7">
        <v>5600</v>
      </c>
    </row>
    <row r="50" spans="1:3" ht="10.9" customHeight="1" thickBot="1" x14ac:dyDescent="0.25">
      <c r="A50" s="67"/>
      <c r="B50" s="76" t="s">
        <v>377</v>
      </c>
      <c r="C50" s="7">
        <v>4455</v>
      </c>
    </row>
    <row r="51" spans="1:3" ht="10.9" customHeight="1" x14ac:dyDescent="0.2">
      <c r="A51" s="149">
        <v>7</v>
      </c>
      <c r="B51" s="126" t="s">
        <v>388</v>
      </c>
      <c r="C51" s="150">
        <v>40447.43</v>
      </c>
    </row>
    <row r="52" spans="1:3" ht="10.9" customHeight="1" thickBot="1" x14ac:dyDescent="0.25">
      <c r="A52" s="65"/>
      <c r="B52" s="127" t="s">
        <v>389</v>
      </c>
      <c r="C52" s="151">
        <v>47923.5</v>
      </c>
    </row>
    <row r="53" spans="1:3" ht="10.9" customHeight="1" x14ac:dyDescent="0.2">
      <c r="A53" s="82"/>
      <c r="B53" s="101"/>
      <c r="C53" s="61"/>
    </row>
    <row r="54" spans="1:3" ht="10.9" customHeight="1" x14ac:dyDescent="0.2">
      <c r="A54" s="38"/>
      <c r="B54" s="80" t="s">
        <v>49</v>
      </c>
      <c r="C54" s="160" t="s">
        <v>39</v>
      </c>
    </row>
    <row r="55" spans="1:3" ht="10.9" customHeight="1" x14ac:dyDescent="0.2">
      <c r="A55" s="38"/>
      <c r="B55" s="62" t="s">
        <v>52</v>
      </c>
      <c r="C55" s="63">
        <v>-49700</v>
      </c>
    </row>
    <row r="56" spans="1:3" ht="10.9" customHeight="1" x14ac:dyDescent="0.2">
      <c r="A56" s="38"/>
      <c r="B56" s="43" t="s">
        <v>44</v>
      </c>
      <c r="C56" s="59">
        <v>142089.29999999999</v>
      </c>
    </row>
    <row r="57" spans="1:3" ht="10.9" customHeight="1" x14ac:dyDescent="0.2">
      <c r="A57" s="38"/>
      <c r="B57" s="43" t="s">
        <v>390</v>
      </c>
      <c r="C57" s="59">
        <v>133065.93</v>
      </c>
    </row>
    <row r="58" spans="1:3" ht="10.9" customHeight="1" x14ac:dyDescent="0.2">
      <c r="A58" s="38"/>
      <c r="B58" s="43" t="s">
        <v>46</v>
      </c>
      <c r="C58" s="59">
        <f>C61</f>
        <v>0</v>
      </c>
    </row>
    <row r="59" spans="1:3" ht="10.9" customHeight="1" x14ac:dyDescent="0.2">
      <c r="A59" s="38"/>
      <c r="B59" s="43"/>
      <c r="C59" s="59"/>
    </row>
    <row r="60" spans="1:3" ht="10.9" customHeight="1" x14ac:dyDescent="0.2">
      <c r="A60" s="38"/>
      <c r="B60" s="62" t="s">
        <v>53</v>
      </c>
      <c r="C60" s="159">
        <f>C57+C55-C58</f>
        <v>83365.929999999993</v>
      </c>
    </row>
    <row r="61" spans="1:3" ht="10.9" customHeight="1" x14ac:dyDescent="0.2">
      <c r="A61" s="38">
        <v>8</v>
      </c>
      <c r="B61" s="51" t="s">
        <v>3</v>
      </c>
      <c r="C61" s="56">
        <f>SUM(C62:C62)</f>
        <v>0</v>
      </c>
    </row>
    <row r="62" spans="1:3" ht="10.9" customHeight="1" x14ac:dyDescent="0.2">
      <c r="A62" s="32"/>
      <c r="B62" s="33"/>
      <c r="C62" s="34"/>
    </row>
    <row r="63" spans="1:3" ht="10.9" customHeight="1" x14ac:dyDescent="0.2">
      <c r="A63" s="152"/>
      <c r="B63" s="90" t="s">
        <v>80</v>
      </c>
      <c r="C63" s="91" t="s">
        <v>81</v>
      </c>
    </row>
    <row r="64" spans="1:3" ht="10.9" customHeight="1" x14ac:dyDescent="0.2">
      <c r="A64" s="155"/>
      <c r="B64" s="89"/>
      <c r="C64" s="92" t="s">
        <v>82</v>
      </c>
    </row>
    <row r="65" spans="1:3" ht="10.9" customHeight="1" x14ac:dyDescent="0.2">
      <c r="A65" s="155"/>
      <c r="B65" s="88" t="s">
        <v>24</v>
      </c>
      <c r="C65" s="88">
        <v>4.3499999999999996</v>
      </c>
    </row>
    <row r="66" spans="1:3" ht="10.9" customHeight="1" x14ac:dyDescent="0.2">
      <c r="A66" s="155"/>
      <c r="B66" s="88" t="s">
        <v>78</v>
      </c>
      <c r="C66" s="88">
        <v>2</v>
      </c>
    </row>
    <row r="67" spans="1:3" ht="10.9" customHeight="1" x14ac:dyDescent="0.2">
      <c r="A67" s="155"/>
      <c r="B67" s="88" t="s">
        <v>77</v>
      </c>
      <c r="C67" s="88">
        <v>3.5</v>
      </c>
    </row>
    <row r="68" spans="1:3" ht="10.9" customHeight="1" x14ac:dyDescent="0.2">
      <c r="A68" s="155"/>
      <c r="B68" s="88" t="s">
        <v>76</v>
      </c>
      <c r="C68" s="88">
        <v>1.3</v>
      </c>
    </row>
    <row r="69" spans="1:3" ht="10.9" customHeight="1" x14ac:dyDescent="0.2">
      <c r="A69" s="155"/>
      <c r="B69" s="88" t="s">
        <v>75</v>
      </c>
      <c r="C69" s="88">
        <v>1.65</v>
      </c>
    </row>
    <row r="70" spans="1:3" ht="10.9" customHeight="1" x14ac:dyDescent="0.2">
      <c r="A70" s="155"/>
      <c r="B70" s="88" t="s">
        <v>48</v>
      </c>
      <c r="C70" s="88">
        <v>2.5</v>
      </c>
    </row>
    <row r="71" spans="1:3" ht="10.9" customHeight="1" x14ac:dyDescent="0.2">
      <c r="A71" s="155"/>
      <c r="B71" s="125" t="s">
        <v>1</v>
      </c>
      <c r="C71" s="125">
        <v>0.4</v>
      </c>
    </row>
    <row r="72" spans="1:3" ht="10.9" customHeight="1" x14ac:dyDescent="0.2">
      <c r="A72" s="155"/>
      <c r="B72" s="125"/>
      <c r="C72" s="125"/>
    </row>
    <row r="73" spans="1:3" ht="10.9" customHeight="1" x14ac:dyDescent="0.2">
      <c r="A73" s="155"/>
      <c r="B73" s="88" t="s">
        <v>79</v>
      </c>
      <c r="C73" s="88">
        <f>SUM(C65:C71)</f>
        <v>15.700000000000001</v>
      </c>
    </row>
    <row r="74" spans="1:3" ht="10.9" customHeight="1" x14ac:dyDescent="0.2">
      <c r="A74" s="155"/>
      <c r="B74" s="167"/>
      <c r="C74" s="167"/>
    </row>
    <row r="75" spans="1:3" ht="10.9" customHeight="1" x14ac:dyDescent="0.2">
      <c r="A75" s="155"/>
      <c r="B75" s="168"/>
      <c r="C75" s="168"/>
    </row>
    <row r="76" spans="1:3" ht="10.9" customHeight="1" x14ac:dyDescent="0.2">
      <c r="A76" s="155"/>
      <c r="B76" s="88" t="s">
        <v>49</v>
      </c>
      <c r="C76" s="96">
        <v>4.5</v>
      </c>
    </row>
    <row r="77" spans="1:3" ht="10.9" customHeight="1" x14ac:dyDescent="0.2">
      <c r="A77" s="155"/>
      <c r="B77" s="169"/>
      <c r="C77" s="170"/>
    </row>
    <row r="78" spans="1:3" ht="10.9" customHeight="1" x14ac:dyDescent="0.2">
      <c r="A78" s="155"/>
      <c r="B78" s="169"/>
      <c r="C78" s="170"/>
    </row>
    <row r="79" spans="1:3" ht="10.9" customHeight="1" x14ac:dyDescent="0.2">
      <c r="A79" s="155"/>
      <c r="B79" s="125" t="s">
        <v>253</v>
      </c>
      <c r="C79" s="125">
        <v>35</v>
      </c>
    </row>
    <row r="80" spans="1:3" ht="10.9" customHeight="1" x14ac:dyDescent="0.2">
      <c r="A80" s="89"/>
      <c r="B80" s="125" t="s">
        <v>254</v>
      </c>
      <c r="C80" s="125">
        <v>35.5</v>
      </c>
    </row>
    <row r="81" spans="2:3" ht="10.9" customHeight="1" x14ac:dyDescent="0.2">
      <c r="B81" s="138"/>
      <c r="C81" s="138"/>
    </row>
    <row r="82" spans="2:3" ht="10.9" customHeight="1" x14ac:dyDescent="0.2">
      <c r="B82" s="138"/>
      <c r="C82" s="138"/>
    </row>
    <row r="83" spans="2:3" ht="10.9" customHeight="1" x14ac:dyDescent="0.2">
      <c r="B83" s="1" t="s">
        <v>31</v>
      </c>
      <c r="C83" s="86" t="s">
        <v>30</v>
      </c>
    </row>
    <row r="84" spans="2:3" ht="10.9" customHeight="1" x14ac:dyDescent="0.2"/>
    <row r="85" spans="2:3" ht="10.9" customHeight="1" x14ac:dyDescent="0.2"/>
    <row r="86" spans="2:3" ht="10.9" customHeight="1" x14ac:dyDescent="0.2"/>
    <row r="87" spans="2:3" ht="10.9" customHeight="1" x14ac:dyDescent="0.2"/>
    <row r="88" spans="2:3" ht="10.9" customHeight="1" x14ac:dyDescent="0.2"/>
    <row r="89" spans="2:3" ht="10.9" customHeight="1" x14ac:dyDescent="0.2"/>
    <row r="90" spans="2:3" ht="10.9" customHeight="1" x14ac:dyDescent="0.2"/>
    <row r="91" spans="2:3" ht="10.9" customHeight="1" x14ac:dyDescent="0.2"/>
    <row r="92" spans="2:3" ht="10.9" customHeight="1" x14ac:dyDescent="0.2"/>
    <row r="93" spans="2:3" ht="10.9" customHeight="1" x14ac:dyDescent="0.2"/>
    <row r="94" spans="2:3" ht="10.9" customHeight="1" x14ac:dyDescent="0.2"/>
    <row r="95" spans="2:3" ht="10.9" customHeight="1" x14ac:dyDescent="0.2"/>
    <row r="96" spans="2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  <row r="135" ht="10.9" customHeight="1" x14ac:dyDescent="0.2"/>
    <row r="136" ht="10.9" customHeight="1" x14ac:dyDescent="0.2"/>
    <row r="137" ht="10.9" customHeight="1" x14ac:dyDescent="0.2"/>
    <row r="138" ht="10.9" customHeight="1" x14ac:dyDescent="0.2"/>
    <row r="139" ht="10.9" customHeight="1" x14ac:dyDescent="0.2"/>
    <row r="140" ht="10.9" customHeight="1" x14ac:dyDescent="0.2"/>
    <row r="141" ht="10.9" customHeight="1" x14ac:dyDescent="0.2"/>
    <row r="142" ht="10.9" customHeight="1" x14ac:dyDescent="0.2"/>
    <row r="143" ht="10.9" customHeight="1" x14ac:dyDescent="0.2"/>
    <row r="144" ht="10.9" customHeight="1" x14ac:dyDescent="0.2"/>
    <row r="145" ht="10.9" customHeight="1" x14ac:dyDescent="0.2"/>
    <row r="146" ht="10.9" customHeight="1" x14ac:dyDescent="0.2"/>
    <row r="147" ht="10.9" customHeight="1" x14ac:dyDescent="0.2"/>
    <row r="148" ht="10.9" customHeight="1" x14ac:dyDescent="0.2"/>
    <row r="149" ht="10.9" customHeight="1" x14ac:dyDescent="0.2"/>
    <row r="150" ht="10.9" customHeight="1" x14ac:dyDescent="0.2"/>
    <row r="151" ht="10.9" customHeight="1" x14ac:dyDescent="0.2"/>
    <row r="152" ht="10.9" customHeight="1" x14ac:dyDescent="0.2"/>
    <row r="153" ht="10.9" customHeight="1" x14ac:dyDescent="0.2"/>
    <row r="154" ht="10.9" customHeight="1" x14ac:dyDescent="0.2"/>
    <row r="155" ht="10.9" customHeight="1" x14ac:dyDescent="0.2"/>
    <row r="156" ht="10.9" customHeight="1" x14ac:dyDescent="0.2"/>
    <row r="157" ht="10.9" customHeight="1" x14ac:dyDescent="0.2"/>
    <row r="158" ht="10.9" customHeight="1" x14ac:dyDescent="0.2"/>
    <row r="159" ht="10.9" customHeight="1" x14ac:dyDescent="0.2"/>
    <row r="160" ht="10.9" customHeight="1" x14ac:dyDescent="0.2"/>
    <row r="161" ht="10.9" customHeight="1" x14ac:dyDescent="0.2"/>
    <row r="162" ht="10.9" customHeight="1" x14ac:dyDescent="0.2"/>
    <row r="163" ht="10.9" customHeight="1" x14ac:dyDescent="0.2"/>
    <row r="164" ht="10.9" customHeight="1" x14ac:dyDescent="0.2"/>
    <row r="165" ht="10.9" customHeight="1" x14ac:dyDescent="0.2"/>
    <row r="166" ht="10.9" customHeight="1" x14ac:dyDescent="0.2"/>
    <row r="167" ht="10.9" customHeight="1" x14ac:dyDescent="0.2"/>
    <row r="168" ht="10.9" customHeight="1" x14ac:dyDescent="0.2"/>
    <row r="169" ht="10.9" customHeight="1" x14ac:dyDescent="0.2"/>
    <row r="170" ht="10.9" customHeight="1" x14ac:dyDescent="0.2"/>
    <row r="171" ht="10.9" customHeight="1" x14ac:dyDescent="0.2"/>
    <row r="172" ht="10.9" customHeight="1" x14ac:dyDescent="0.2"/>
    <row r="173" ht="10.9" customHeight="1" x14ac:dyDescent="0.2"/>
    <row r="174" ht="10.9" customHeight="1" x14ac:dyDescent="0.2"/>
    <row r="175" ht="10.9" customHeight="1" x14ac:dyDescent="0.2"/>
    <row r="176" ht="10.9" customHeight="1" x14ac:dyDescent="0.2"/>
    <row r="177" ht="10.9" customHeight="1" x14ac:dyDescent="0.2"/>
    <row r="178" ht="10.9" customHeight="1" x14ac:dyDescent="0.2"/>
    <row r="179" ht="10.9" customHeight="1" x14ac:dyDescent="0.2"/>
    <row r="180" ht="10.9" customHeight="1" x14ac:dyDescent="0.2"/>
    <row r="181" ht="10.9" customHeight="1" x14ac:dyDescent="0.2"/>
    <row r="182" ht="10.9" customHeight="1" x14ac:dyDescent="0.2"/>
    <row r="183" ht="10.9" customHeight="1" x14ac:dyDescent="0.2"/>
    <row r="184" ht="10.9" customHeight="1" x14ac:dyDescent="0.2"/>
    <row r="185" ht="10.9" customHeight="1" x14ac:dyDescent="0.2"/>
    <row r="186" ht="10.9" customHeight="1" x14ac:dyDescent="0.2"/>
    <row r="187" ht="10.9" customHeight="1" x14ac:dyDescent="0.2"/>
    <row r="188" ht="10.9" customHeight="1" x14ac:dyDescent="0.2"/>
    <row r="189" ht="10.9" customHeight="1" x14ac:dyDescent="0.2"/>
    <row r="190" ht="10.9" customHeight="1" x14ac:dyDescent="0.2"/>
    <row r="191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opLeftCell="A76" workbookViewId="0">
      <selection activeCell="B67" sqref="B67"/>
    </sheetView>
  </sheetViews>
  <sheetFormatPr defaultRowHeight="11.25" x14ac:dyDescent="0.2"/>
  <cols>
    <col min="1" max="1" width="2.83203125" customWidth="1"/>
    <col min="2" max="2" width="84.33203125" customWidth="1"/>
    <col min="3" max="3" width="19.832031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3265.9</v>
      </c>
    </row>
    <row r="4" spans="1:3" ht="13.5" x14ac:dyDescent="0.25">
      <c r="A4" s="104"/>
      <c r="B4" s="103" t="s">
        <v>337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668400.41</v>
      </c>
    </row>
    <row r="7" spans="1:3" ht="10.9" customHeight="1" x14ac:dyDescent="0.2">
      <c r="A7" s="12"/>
      <c r="B7" s="43" t="s">
        <v>45</v>
      </c>
      <c r="C7" s="142">
        <v>634435.12</v>
      </c>
    </row>
    <row r="8" spans="1:3" ht="10.9" customHeight="1" x14ac:dyDescent="0.2">
      <c r="A8" s="12"/>
      <c r="B8" s="43" t="s">
        <v>46</v>
      </c>
      <c r="C8" s="142">
        <v>736106.09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134726.69999999998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v>119883.51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f>6216.5+1368.8+1099.36+200.96+3841.79+766.48</f>
        <v>13493.89</v>
      </c>
    </row>
    <row r="16" spans="1:3" ht="10.9" customHeight="1" thickBot="1" x14ac:dyDescent="0.25">
      <c r="A16" s="13"/>
      <c r="B16" s="14" t="s">
        <v>27</v>
      </c>
      <c r="C16" s="39">
        <v>1349.3</v>
      </c>
    </row>
    <row r="17" spans="1:3" ht="10.9" customHeight="1" thickBot="1" x14ac:dyDescent="0.25">
      <c r="A17" s="66">
        <v>2</v>
      </c>
      <c r="B17" s="50" t="s">
        <v>24</v>
      </c>
      <c r="C17" s="54">
        <f>SUM(C19:C42)</f>
        <v>336211.19000000006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f>179428.94-59939.92</f>
        <v>119489.02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13096.2</v>
      </c>
    </row>
    <row r="28" spans="1:3" ht="10.9" customHeight="1" x14ac:dyDescent="0.2">
      <c r="A28" s="29"/>
      <c r="B28" s="19" t="s">
        <v>93</v>
      </c>
      <c r="C28" s="39">
        <v>24314.54</v>
      </c>
    </row>
    <row r="29" spans="1:3" ht="10.9" customHeight="1" x14ac:dyDescent="0.2">
      <c r="A29" s="29"/>
      <c r="B29" s="19" t="s">
        <v>94</v>
      </c>
      <c r="C29" s="39">
        <v>2614.1</v>
      </c>
    </row>
    <row r="30" spans="1:3" ht="10.9" customHeight="1" x14ac:dyDescent="0.2">
      <c r="A30" s="29"/>
      <c r="B30" s="122" t="s">
        <v>95</v>
      </c>
      <c r="C30" s="40">
        <v>1496.13</v>
      </c>
    </row>
    <row r="31" spans="1:3" ht="10.9" customHeight="1" x14ac:dyDescent="0.2">
      <c r="A31" s="29"/>
      <c r="B31" s="41" t="s">
        <v>14</v>
      </c>
      <c r="C31" s="84">
        <v>6935.72</v>
      </c>
    </row>
    <row r="32" spans="1:3" ht="10.9" customHeight="1" x14ac:dyDescent="0.2">
      <c r="A32" s="29"/>
      <c r="B32" s="22" t="s">
        <v>273</v>
      </c>
      <c r="C32" s="20">
        <v>6240</v>
      </c>
    </row>
    <row r="33" spans="1:3" ht="10.9" customHeight="1" x14ac:dyDescent="0.2">
      <c r="A33" s="29"/>
      <c r="B33" s="22" t="s">
        <v>38</v>
      </c>
      <c r="C33" s="39">
        <v>3463.97</v>
      </c>
    </row>
    <row r="34" spans="1:3" ht="10.9" customHeight="1" x14ac:dyDescent="0.2">
      <c r="A34" s="29"/>
      <c r="B34" s="22" t="s">
        <v>37</v>
      </c>
      <c r="C34" s="39"/>
    </row>
    <row r="35" spans="1:3" ht="10.9" customHeight="1" x14ac:dyDescent="0.2">
      <c r="A35" s="29"/>
      <c r="B35" s="22" t="s">
        <v>36</v>
      </c>
      <c r="C35" s="39">
        <v>359.98</v>
      </c>
    </row>
    <row r="36" spans="1:3" ht="10.9" customHeight="1" x14ac:dyDescent="0.2">
      <c r="A36" s="29"/>
      <c r="B36" s="42" t="s">
        <v>35</v>
      </c>
      <c r="C36" s="40">
        <v>136676.28</v>
      </c>
    </row>
    <row r="37" spans="1:3" ht="10.9" customHeight="1" x14ac:dyDescent="0.2">
      <c r="A37" s="24"/>
      <c r="B37" s="25" t="s">
        <v>18</v>
      </c>
      <c r="C37" s="26"/>
    </row>
    <row r="38" spans="1:3" ht="10.9" customHeight="1" x14ac:dyDescent="0.2">
      <c r="A38" s="27"/>
      <c r="B38" s="28" t="s">
        <v>15</v>
      </c>
      <c r="C38" s="18"/>
    </row>
    <row r="39" spans="1:3" ht="10.9" customHeight="1" x14ac:dyDescent="0.2">
      <c r="A39" s="29"/>
      <c r="B39" s="30" t="s">
        <v>20</v>
      </c>
      <c r="C39" s="39">
        <f>11848.28+2369.66</f>
        <v>14217.94</v>
      </c>
    </row>
    <row r="40" spans="1:3" ht="10.9" customHeight="1" x14ac:dyDescent="0.2">
      <c r="A40" s="29"/>
      <c r="B40" s="30" t="s">
        <v>21</v>
      </c>
      <c r="C40" s="20"/>
    </row>
    <row r="41" spans="1:3" ht="10.9" customHeight="1" x14ac:dyDescent="0.2">
      <c r="A41" s="29"/>
      <c r="B41" s="30" t="s">
        <v>22</v>
      </c>
      <c r="C41" s="20"/>
    </row>
    <row r="42" spans="1:3" ht="10.9" customHeight="1" thickBot="1" x14ac:dyDescent="0.25">
      <c r="A42" s="29"/>
      <c r="B42" s="31" t="s">
        <v>55</v>
      </c>
      <c r="C42" s="39">
        <v>7307.31</v>
      </c>
    </row>
    <row r="43" spans="1:3" ht="10.9" customHeight="1" thickBot="1" x14ac:dyDescent="0.25">
      <c r="A43" s="146">
        <v>3</v>
      </c>
      <c r="B43" s="113" t="s">
        <v>0</v>
      </c>
      <c r="C43" s="85">
        <v>23416.91</v>
      </c>
    </row>
    <row r="44" spans="1:3" ht="10.9" customHeight="1" thickBot="1" x14ac:dyDescent="0.25">
      <c r="A44" s="66">
        <v>4</v>
      </c>
      <c r="B44" s="116" t="s">
        <v>25</v>
      </c>
      <c r="C44" s="54">
        <v>31940.5</v>
      </c>
    </row>
    <row r="45" spans="1:3" ht="10.9" customHeight="1" thickBot="1" x14ac:dyDescent="0.25">
      <c r="A45" s="147">
        <v>5</v>
      </c>
      <c r="B45" s="114" t="s">
        <v>1</v>
      </c>
      <c r="C45" s="115">
        <v>18000</v>
      </c>
    </row>
    <row r="46" spans="1:3" ht="10.9" customHeight="1" thickBot="1" x14ac:dyDescent="0.25">
      <c r="A46" s="148">
        <v>6</v>
      </c>
      <c r="B46" s="117" t="s">
        <v>2</v>
      </c>
      <c r="C46" s="121">
        <f>SUM(C47:C52)</f>
        <v>101476</v>
      </c>
    </row>
    <row r="47" spans="1:3" ht="10.9" customHeight="1" x14ac:dyDescent="0.2">
      <c r="A47" s="67"/>
      <c r="B47" s="76" t="s">
        <v>338</v>
      </c>
      <c r="C47" s="7">
        <v>34000</v>
      </c>
    </row>
    <row r="48" spans="1:3" ht="10.9" customHeight="1" x14ac:dyDescent="0.2">
      <c r="A48" s="67"/>
      <c r="B48" s="76" t="s">
        <v>339</v>
      </c>
      <c r="C48" s="7">
        <v>24812</v>
      </c>
    </row>
    <row r="49" spans="1:3" ht="10.9" customHeight="1" x14ac:dyDescent="0.2">
      <c r="A49" s="67"/>
      <c r="B49" s="76" t="s">
        <v>340</v>
      </c>
      <c r="C49" s="7">
        <v>23940</v>
      </c>
    </row>
    <row r="50" spans="1:3" ht="10.9" customHeight="1" x14ac:dyDescent="0.2">
      <c r="A50" s="67"/>
      <c r="B50" s="76" t="s">
        <v>341</v>
      </c>
      <c r="C50" s="7">
        <v>7564</v>
      </c>
    </row>
    <row r="51" spans="1:3" ht="10.9" customHeight="1" x14ac:dyDescent="0.2">
      <c r="A51" s="67"/>
      <c r="B51" s="76" t="s">
        <v>236</v>
      </c>
      <c r="C51" s="7">
        <v>8160</v>
      </c>
    </row>
    <row r="52" spans="1:3" ht="10.9" customHeight="1" thickBot="1" x14ac:dyDescent="0.25">
      <c r="A52" s="67"/>
      <c r="B52" s="76" t="s">
        <v>57</v>
      </c>
      <c r="C52" s="7">
        <v>3000</v>
      </c>
    </row>
    <row r="53" spans="1:3" ht="10.9" customHeight="1" x14ac:dyDescent="0.2">
      <c r="A53" s="149">
        <v>7</v>
      </c>
      <c r="B53" s="126" t="s">
        <v>48</v>
      </c>
      <c r="C53" s="150">
        <v>41346.29</v>
      </c>
    </row>
    <row r="54" spans="1:3" ht="10.9" customHeight="1" thickBot="1" x14ac:dyDescent="0.25">
      <c r="A54" s="65"/>
      <c r="B54" s="127" t="s">
        <v>48</v>
      </c>
      <c r="C54" s="151">
        <v>48988.5</v>
      </c>
    </row>
    <row r="55" spans="1:3" ht="10.9" customHeight="1" x14ac:dyDescent="0.2">
      <c r="A55" s="82"/>
      <c r="B55" s="101"/>
      <c r="C55" s="61"/>
    </row>
    <row r="56" spans="1:3" ht="10.9" customHeight="1" x14ac:dyDescent="0.2">
      <c r="A56" s="82"/>
      <c r="B56" s="101"/>
      <c r="C56" s="61"/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1"/>
      <c r="B60" s="120"/>
      <c r="C60" s="60"/>
    </row>
    <row r="61" spans="1:3" ht="10.9" customHeight="1" x14ac:dyDescent="0.2">
      <c r="A61" s="81"/>
      <c r="B61" s="120"/>
      <c r="C61" s="107" t="s">
        <v>39</v>
      </c>
    </row>
    <row r="62" spans="1:3" ht="10.9" customHeight="1" x14ac:dyDescent="0.2">
      <c r="A62" s="38"/>
      <c r="B62" s="80" t="s">
        <v>49</v>
      </c>
      <c r="C62" s="53"/>
    </row>
    <row r="63" spans="1:3" ht="10.9" customHeight="1" x14ac:dyDescent="0.2">
      <c r="A63" s="38"/>
      <c r="B63" s="62" t="s">
        <v>52</v>
      </c>
      <c r="C63" s="130">
        <v>99600</v>
      </c>
    </row>
    <row r="64" spans="1:3" ht="10.9" customHeight="1" x14ac:dyDescent="0.2">
      <c r="A64" s="38"/>
      <c r="B64" s="43" t="s">
        <v>44</v>
      </c>
      <c r="C64" s="59">
        <v>156127.5</v>
      </c>
    </row>
    <row r="65" spans="1:3" ht="10.9" customHeight="1" x14ac:dyDescent="0.2">
      <c r="A65" s="38"/>
      <c r="B65" s="43" t="s">
        <v>45</v>
      </c>
      <c r="C65" s="59">
        <f>151120.37+2771.46</f>
        <v>153891.82999999999</v>
      </c>
    </row>
    <row r="66" spans="1:3" ht="10.9" customHeight="1" x14ac:dyDescent="0.2">
      <c r="A66" s="38"/>
      <c r="B66" s="43" t="s">
        <v>46</v>
      </c>
      <c r="C66" s="59">
        <f>C69</f>
        <v>13454</v>
      </c>
    </row>
    <row r="67" spans="1:3" ht="10.9" customHeight="1" x14ac:dyDescent="0.2">
      <c r="A67" s="38"/>
      <c r="B67" s="43"/>
      <c r="C67" s="59"/>
    </row>
    <row r="68" spans="1:3" ht="10.9" customHeight="1" x14ac:dyDescent="0.2">
      <c r="A68" s="38"/>
      <c r="B68" s="62" t="s">
        <v>53</v>
      </c>
      <c r="C68" s="129">
        <f>C65+C63-C66</f>
        <v>240037.83</v>
      </c>
    </row>
    <row r="69" spans="1:3" ht="10.9" customHeight="1" x14ac:dyDescent="0.2">
      <c r="A69" s="38">
        <v>8</v>
      </c>
      <c r="B69" s="51" t="s">
        <v>3</v>
      </c>
      <c r="C69" s="56">
        <f>SUM(C70:C72)</f>
        <v>13454</v>
      </c>
    </row>
    <row r="70" spans="1:3" ht="10.9" customHeight="1" x14ac:dyDescent="0.2">
      <c r="A70" s="32"/>
      <c r="B70" s="33" t="s">
        <v>4</v>
      </c>
      <c r="C70" s="34">
        <v>13454</v>
      </c>
    </row>
    <row r="71" spans="1:3" ht="10.9" customHeight="1" x14ac:dyDescent="0.2">
      <c r="A71" s="32"/>
      <c r="B71" s="33"/>
      <c r="C71" s="34"/>
    </row>
    <row r="72" spans="1:3" ht="10.9" customHeight="1" x14ac:dyDescent="0.2">
      <c r="A72" s="32"/>
      <c r="B72" s="33"/>
      <c r="C72" s="34"/>
    </row>
    <row r="73" spans="1:3" ht="10.9" customHeight="1" x14ac:dyDescent="0.2">
      <c r="A73" s="9"/>
      <c r="B73" s="1"/>
      <c r="C73" s="86"/>
    </row>
    <row r="74" spans="1:3" ht="10.9" customHeight="1" x14ac:dyDescent="0.2">
      <c r="A74" s="9"/>
      <c r="B74" s="1"/>
      <c r="C74" s="86"/>
    </row>
    <row r="75" spans="1:3" ht="10.9" customHeight="1" x14ac:dyDescent="0.2">
      <c r="A75" s="9"/>
      <c r="B75" s="90" t="s">
        <v>80</v>
      </c>
      <c r="C75" s="91" t="s">
        <v>81</v>
      </c>
    </row>
    <row r="76" spans="1:3" ht="10.9" customHeight="1" x14ac:dyDescent="0.2">
      <c r="B76" s="89"/>
      <c r="C76" s="92" t="s">
        <v>82</v>
      </c>
    </row>
    <row r="77" spans="1:3" ht="10.9" customHeight="1" x14ac:dyDescent="0.2">
      <c r="B77" s="88" t="s">
        <v>24</v>
      </c>
      <c r="C77" s="88">
        <v>5.71</v>
      </c>
    </row>
    <row r="78" spans="1:3" ht="10.9" customHeight="1" x14ac:dyDescent="0.2">
      <c r="B78" s="88" t="s">
        <v>78</v>
      </c>
      <c r="C78" s="88">
        <v>3.47</v>
      </c>
    </row>
    <row r="79" spans="1:3" ht="10.9" customHeight="1" x14ac:dyDescent="0.2">
      <c r="B79" s="88" t="s">
        <v>77</v>
      </c>
      <c r="C79" s="88">
        <v>3.97</v>
      </c>
    </row>
    <row r="80" spans="1:3" ht="10.9" customHeight="1" x14ac:dyDescent="0.2">
      <c r="B80" s="88" t="s">
        <v>76</v>
      </c>
      <c r="C80" s="88">
        <v>1.3</v>
      </c>
    </row>
    <row r="81" spans="2:3" ht="10.9" customHeight="1" x14ac:dyDescent="0.2">
      <c r="B81" s="88" t="s">
        <v>75</v>
      </c>
      <c r="C81" s="88">
        <v>1.65</v>
      </c>
    </row>
    <row r="82" spans="2:3" ht="10.9" customHeight="1" x14ac:dyDescent="0.2">
      <c r="B82" s="88" t="s">
        <v>48</v>
      </c>
      <c r="C82" s="88">
        <v>2.5</v>
      </c>
    </row>
    <row r="83" spans="2:3" ht="10.9" customHeight="1" x14ac:dyDescent="0.2">
      <c r="B83" s="125" t="s">
        <v>1</v>
      </c>
      <c r="C83" s="125">
        <v>0.4</v>
      </c>
    </row>
    <row r="84" spans="2:3" ht="10.9" customHeight="1" x14ac:dyDescent="0.2">
      <c r="B84" s="125"/>
      <c r="C84" s="125"/>
    </row>
    <row r="85" spans="2:3" ht="10.9" customHeight="1" x14ac:dyDescent="0.2">
      <c r="B85" s="88" t="s">
        <v>79</v>
      </c>
      <c r="C85" s="88">
        <f>SUM(C77:C83)</f>
        <v>19</v>
      </c>
    </row>
    <row r="86" spans="2:3" ht="10.9" customHeight="1" x14ac:dyDescent="0.2">
      <c r="B86" s="134"/>
      <c r="C86" s="134"/>
    </row>
    <row r="87" spans="2:3" ht="10.9" customHeight="1" x14ac:dyDescent="0.2"/>
    <row r="88" spans="2:3" ht="10.9" customHeight="1" x14ac:dyDescent="0.2">
      <c r="B88" s="88" t="s">
        <v>49</v>
      </c>
      <c r="C88" s="96">
        <v>12</v>
      </c>
    </row>
    <row r="89" spans="2:3" ht="10.9" customHeight="1" x14ac:dyDescent="0.2">
      <c r="B89" s="134"/>
      <c r="C89" s="135"/>
    </row>
    <row r="90" spans="2:3" ht="10.9" customHeight="1" x14ac:dyDescent="0.2">
      <c r="B90" s="134"/>
      <c r="C90" s="135"/>
    </row>
    <row r="91" spans="2:3" ht="10.9" customHeight="1" x14ac:dyDescent="0.2">
      <c r="B91" s="125" t="s">
        <v>253</v>
      </c>
      <c r="C91" s="125">
        <v>35</v>
      </c>
    </row>
    <row r="92" spans="2:3" ht="10.9" customHeight="1" x14ac:dyDescent="0.2">
      <c r="B92" s="125" t="s">
        <v>254</v>
      </c>
      <c r="C92" s="125">
        <v>35.5</v>
      </c>
    </row>
    <row r="93" spans="2:3" ht="10.9" customHeight="1" x14ac:dyDescent="0.2">
      <c r="B93" s="138"/>
      <c r="C93" s="138"/>
    </row>
    <row r="94" spans="2:3" ht="10.9" customHeight="1" x14ac:dyDescent="0.2">
      <c r="B94" s="138"/>
      <c r="C94" s="138"/>
    </row>
    <row r="95" spans="2:3" ht="10.9" customHeight="1" x14ac:dyDescent="0.2">
      <c r="B95" s="1" t="s">
        <v>31</v>
      </c>
      <c r="C95" s="86" t="s">
        <v>30</v>
      </c>
    </row>
    <row r="96" spans="2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  <row r="135" ht="10.9" customHeight="1" x14ac:dyDescent="0.2"/>
    <row r="136" ht="10.9" customHeight="1" x14ac:dyDescent="0.2"/>
    <row r="137" ht="10.9" customHeight="1" x14ac:dyDescent="0.2"/>
    <row r="138" ht="10.9" customHeight="1" x14ac:dyDescent="0.2"/>
    <row r="139" ht="10.9" customHeight="1" x14ac:dyDescent="0.2"/>
    <row r="140" ht="10.9" customHeight="1" x14ac:dyDescent="0.2"/>
    <row r="141" ht="10.9" customHeight="1" x14ac:dyDescent="0.2"/>
    <row r="142" ht="10.9" customHeight="1" x14ac:dyDescent="0.2"/>
    <row r="143" ht="10.9" customHeight="1" x14ac:dyDescent="0.2"/>
    <row r="144" ht="10.9" customHeight="1" x14ac:dyDescent="0.2"/>
    <row r="145" ht="10.9" customHeight="1" x14ac:dyDescent="0.2"/>
    <row r="146" ht="10.9" customHeight="1" x14ac:dyDescent="0.2"/>
    <row r="147" ht="10.9" customHeight="1" x14ac:dyDescent="0.2"/>
    <row r="148" ht="10.9" customHeight="1" x14ac:dyDescent="0.2"/>
    <row r="149" ht="10.9" customHeight="1" x14ac:dyDescent="0.2"/>
    <row r="150" ht="10.9" customHeight="1" x14ac:dyDescent="0.2"/>
    <row r="151" ht="10.9" customHeight="1" x14ac:dyDescent="0.2"/>
    <row r="152" ht="10.9" customHeight="1" x14ac:dyDescent="0.2"/>
    <row r="153" ht="10.9" customHeight="1" x14ac:dyDescent="0.2"/>
    <row r="154" ht="10.9" customHeight="1" x14ac:dyDescent="0.2"/>
    <row r="155" ht="10.9" customHeight="1" x14ac:dyDescent="0.2"/>
    <row r="156" ht="10.9" customHeight="1" x14ac:dyDescent="0.2"/>
    <row r="157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4"/>
  <sheetViews>
    <sheetView topLeftCell="A76" workbookViewId="0">
      <selection activeCell="B91" sqref="B91:C92"/>
    </sheetView>
  </sheetViews>
  <sheetFormatPr defaultRowHeight="11.25" x14ac:dyDescent="0.2"/>
  <cols>
    <col min="1" max="1" width="3.6640625" customWidth="1"/>
    <col min="2" max="2" width="84.33203125" customWidth="1"/>
    <col min="3" max="3" width="19.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3220.2</v>
      </c>
    </row>
    <row r="4" spans="1:3" ht="13.5" x14ac:dyDescent="0.25">
      <c r="A4" s="104"/>
      <c r="B4" s="103" t="s">
        <v>342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657759.85</v>
      </c>
    </row>
    <row r="7" spans="1:3" ht="10.9" customHeight="1" x14ac:dyDescent="0.2">
      <c r="A7" s="12"/>
      <c r="B7" s="43" t="s">
        <v>45</v>
      </c>
      <c r="C7" s="142">
        <v>646916.73</v>
      </c>
    </row>
    <row r="8" spans="1:3" ht="10.9" customHeight="1" x14ac:dyDescent="0.2">
      <c r="A8" s="12"/>
      <c r="B8" s="43" t="s">
        <v>46</v>
      </c>
      <c r="C8" s="142">
        <v>667488.97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134394.76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v>114476.07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f>5406.87+1347.39+1082.16+197.81+3781.68+754.49</f>
        <v>12570.4</v>
      </c>
    </row>
    <row r="16" spans="1:3" ht="10.9" customHeight="1" thickBot="1" x14ac:dyDescent="0.25">
      <c r="A16" s="13"/>
      <c r="B16" s="14" t="s">
        <v>27</v>
      </c>
      <c r="C16" s="39">
        <f>1328.19+872.1+5148</f>
        <v>7348.29</v>
      </c>
    </row>
    <row r="17" spans="1:3" ht="10.9" customHeight="1" thickBot="1" x14ac:dyDescent="0.25">
      <c r="A17" s="66">
        <v>2</v>
      </c>
      <c r="B17" s="50" t="s">
        <v>24</v>
      </c>
      <c r="C17" s="54">
        <f>SUM(C19:C41)</f>
        <v>337108.48000000004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v>141520.89000000001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24787.88</v>
      </c>
    </row>
    <row r="28" spans="1:3" ht="10.9" customHeight="1" x14ac:dyDescent="0.2">
      <c r="A28" s="29"/>
      <c r="B28" s="19" t="s">
        <v>93</v>
      </c>
      <c r="C28" s="39">
        <v>12756.35</v>
      </c>
    </row>
    <row r="29" spans="1:3" ht="10.9" customHeight="1" x14ac:dyDescent="0.2">
      <c r="A29" s="29"/>
      <c r="B29" s="19" t="s">
        <v>94</v>
      </c>
      <c r="C29" s="39">
        <v>2573.1999999999998</v>
      </c>
    </row>
    <row r="30" spans="1:3" ht="10.9" customHeight="1" x14ac:dyDescent="0.2">
      <c r="A30" s="29"/>
      <c r="B30" s="122" t="s">
        <v>95</v>
      </c>
      <c r="C30" s="40">
        <v>1500.2</v>
      </c>
    </row>
    <row r="31" spans="1:3" ht="10.9" customHeight="1" x14ac:dyDescent="0.2">
      <c r="A31" s="29"/>
      <c r="B31" s="41" t="s">
        <v>14</v>
      </c>
      <c r="C31" s="84">
        <v>5119.7</v>
      </c>
    </row>
    <row r="32" spans="1:3" ht="10.9" customHeight="1" x14ac:dyDescent="0.2">
      <c r="A32" s="29"/>
      <c r="B32" s="22" t="s">
        <v>38</v>
      </c>
      <c r="C32" s="39">
        <v>2993.41</v>
      </c>
    </row>
    <row r="33" spans="1:3" ht="10.9" customHeight="1" x14ac:dyDescent="0.2">
      <c r="A33" s="29"/>
      <c r="B33" s="22" t="s">
        <v>37</v>
      </c>
      <c r="C33" s="39"/>
    </row>
    <row r="34" spans="1:3" ht="10.9" customHeight="1" x14ac:dyDescent="0.2">
      <c r="A34" s="29"/>
      <c r="B34" s="22" t="s">
        <v>36</v>
      </c>
      <c r="C34" s="39">
        <v>354.36</v>
      </c>
    </row>
    <row r="35" spans="1:3" ht="10.9" customHeight="1" x14ac:dyDescent="0.2">
      <c r="A35" s="29"/>
      <c r="B35" s="42" t="s">
        <v>35</v>
      </c>
      <c r="C35" s="40">
        <v>125923.63</v>
      </c>
    </row>
    <row r="36" spans="1:3" ht="10.9" customHeight="1" x14ac:dyDescent="0.2">
      <c r="A36" s="24"/>
      <c r="B36" s="25" t="s">
        <v>18</v>
      </c>
      <c r="C36" s="26"/>
    </row>
    <row r="37" spans="1:3" ht="10.9" customHeight="1" x14ac:dyDescent="0.2">
      <c r="A37" s="27"/>
      <c r="B37" s="28" t="s">
        <v>15</v>
      </c>
      <c r="C37" s="18"/>
    </row>
    <row r="38" spans="1:3" ht="10.9" customHeight="1" x14ac:dyDescent="0.2">
      <c r="A38" s="29"/>
      <c r="B38" s="30" t="s">
        <v>20</v>
      </c>
      <c r="C38" s="39">
        <f>11682.48+2336.5</f>
        <v>14018.98</v>
      </c>
    </row>
    <row r="39" spans="1:3" ht="10.9" customHeight="1" x14ac:dyDescent="0.2">
      <c r="A39" s="29"/>
      <c r="B39" s="30" t="s">
        <v>21</v>
      </c>
      <c r="C39" s="20"/>
    </row>
    <row r="40" spans="1:3" ht="10.9" customHeight="1" x14ac:dyDescent="0.2">
      <c r="A40" s="29"/>
      <c r="B40" s="30" t="s">
        <v>22</v>
      </c>
      <c r="C40" s="20"/>
    </row>
    <row r="41" spans="1:3" ht="10.9" customHeight="1" thickBot="1" x14ac:dyDescent="0.25">
      <c r="A41" s="29"/>
      <c r="B41" s="31" t="s">
        <v>55</v>
      </c>
      <c r="C41" s="39">
        <v>5559.88</v>
      </c>
    </row>
    <row r="42" spans="1:3" ht="10.9" customHeight="1" thickBot="1" x14ac:dyDescent="0.25">
      <c r="A42" s="146">
        <v>3</v>
      </c>
      <c r="B42" s="113" t="s">
        <v>0</v>
      </c>
      <c r="C42" s="85">
        <v>23185.439999999999</v>
      </c>
    </row>
    <row r="43" spans="1:3" ht="10.9" customHeight="1" thickBot="1" x14ac:dyDescent="0.25">
      <c r="A43" s="66">
        <v>4</v>
      </c>
      <c r="B43" s="116" t="s">
        <v>25</v>
      </c>
      <c r="C43" s="54">
        <v>31493.56</v>
      </c>
    </row>
    <row r="44" spans="1:3" ht="10.9" customHeight="1" thickBot="1" x14ac:dyDescent="0.25">
      <c r="A44" s="147">
        <v>5</v>
      </c>
      <c r="B44" s="114" t="s">
        <v>1</v>
      </c>
      <c r="C44" s="115">
        <v>6000</v>
      </c>
    </row>
    <row r="45" spans="1:3" ht="10.9" customHeight="1" thickBot="1" x14ac:dyDescent="0.25">
      <c r="A45" s="148">
        <v>6</v>
      </c>
      <c r="B45" s="117" t="s">
        <v>2</v>
      </c>
      <c r="C45" s="121">
        <f>SUM(C46:C51)</f>
        <v>46236</v>
      </c>
    </row>
    <row r="46" spans="1:3" ht="10.9" customHeight="1" x14ac:dyDescent="0.2">
      <c r="A46" s="67"/>
      <c r="B46" s="76" t="s">
        <v>344</v>
      </c>
      <c r="C46" s="7">
        <v>6320</v>
      </c>
    </row>
    <row r="47" spans="1:3" ht="10.9" customHeight="1" x14ac:dyDescent="0.2">
      <c r="A47" s="67"/>
      <c r="B47" s="76" t="s">
        <v>345</v>
      </c>
      <c r="C47" s="7">
        <v>7200</v>
      </c>
    </row>
    <row r="48" spans="1:3" ht="10.9" customHeight="1" x14ac:dyDescent="0.2">
      <c r="A48" s="67"/>
      <c r="B48" s="76" t="s">
        <v>346</v>
      </c>
      <c r="C48" s="7">
        <v>2245</v>
      </c>
    </row>
    <row r="49" spans="1:3" ht="10.9" customHeight="1" x14ac:dyDescent="0.2">
      <c r="A49" s="67"/>
      <c r="B49" s="76" t="s">
        <v>236</v>
      </c>
      <c r="C49" s="7">
        <v>19647</v>
      </c>
    </row>
    <row r="50" spans="1:3" ht="10.9" customHeight="1" x14ac:dyDescent="0.2">
      <c r="A50" s="67"/>
      <c r="B50" s="76" t="s">
        <v>310</v>
      </c>
      <c r="C50" s="7">
        <v>7824</v>
      </c>
    </row>
    <row r="51" spans="1:3" ht="10.9" customHeight="1" thickBot="1" x14ac:dyDescent="0.25">
      <c r="A51" s="67"/>
      <c r="B51" s="76" t="s">
        <v>57</v>
      </c>
      <c r="C51" s="7">
        <v>3000</v>
      </c>
    </row>
    <row r="52" spans="1:3" ht="10.9" customHeight="1" x14ac:dyDescent="0.2">
      <c r="A52" s="149">
        <v>7</v>
      </c>
      <c r="B52" s="126" t="s">
        <v>48</v>
      </c>
      <c r="C52" s="150">
        <v>40767.730000000003</v>
      </c>
    </row>
    <row r="53" spans="1:3" ht="10.9" customHeight="1" thickBot="1" x14ac:dyDescent="0.25">
      <c r="A53" s="65"/>
      <c r="B53" s="127" t="s">
        <v>48</v>
      </c>
      <c r="C53" s="151">
        <v>48303</v>
      </c>
    </row>
    <row r="54" spans="1:3" ht="10.9" customHeight="1" x14ac:dyDescent="0.2">
      <c r="A54" s="82"/>
      <c r="B54" s="101"/>
      <c r="C54" s="61"/>
    </row>
    <row r="55" spans="1:3" ht="10.9" customHeight="1" x14ac:dyDescent="0.2">
      <c r="A55" s="82"/>
      <c r="B55" s="101"/>
      <c r="C55" s="61"/>
    </row>
    <row r="56" spans="1:3" ht="10.9" customHeight="1" x14ac:dyDescent="0.2">
      <c r="A56" s="82"/>
      <c r="B56" s="101"/>
      <c r="C56" s="61"/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1"/>
      <c r="B60" s="120"/>
      <c r="C60" s="60"/>
    </row>
    <row r="61" spans="1:3" ht="10.9" customHeight="1" x14ac:dyDescent="0.2">
      <c r="A61" s="81"/>
      <c r="B61" s="120"/>
      <c r="C61" s="107" t="s">
        <v>39</v>
      </c>
    </row>
    <row r="62" spans="1:3" ht="10.9" customHeight="1" x14ac:dyDescent="0.2">
      <c r="A62" s="38"/>
      <c r="B62" s="80" t="s">
        <v>49</v>
      </c>
      <c r="C62" s="53"/>
    </row>
    <row r="63" spans="1:3" ht="10.9" customHeight="1" x14ac:dyDescent="0.2">
      <c r="A63" s="38"/>
      <c r="B63" s="62" t="s">
        <v>52</v>
      </c>
      <c r="C63" s="130">
        <v>66200</v>
      </c>
    </row>
    <row r="64" spans="1:3" ht="10.9" customHeight="1" x14ac:dyDescent="0.2">
      <c r="A64" s="38"/>
      <c r="B64" s="43" t="s">
        <v>44</v>
      </c>
      <c r="C64" s="59">
        <v>326849.44</v>
      </c>
    </row>
    <row r="65" spans="1:3" ht="10.9" customHeight="1" x14ac:dyDescent="0.2">
      <c r="A65" s="38"/>
      <c r="B65" s="43" t="s">
        <v>45</v>
      </c>
      <c r="C65" s="59">
        <f>317696.13+33406.76+10925+2068</f>
        <v>364095.89</v>
      </c>
    </row>
    <row r="66" spans="1:3" ht="10.9" customHeight="1" x14ac:dyDescent="0.2">
      <c r="A66" s="38"/>
      <c r="B66" s="43" t="s">
        <v>46</v>
      </c>
      <c r="C66" s="59">
        <f>C69</f>
        <v>372064</v>
      </c>
    </row>
    <row r="67" spans="1:3" ht="10.9" customHeight="1" x14ac:dyDescent="0.2">
      <c r="A67" s="38"/>
      <c r="B67" s="43"/>
      <c r="C67" s="59"/>
    </row>
    <row r="68" spans="1:3" ht="10.9" customHeight="1" x14ac:dyDescent="0.2">
      <c r="A68" s="38"/>
      <c r="B68" s="62" t="s">
        <v>53</v>
      </c>
      <c r="C68" s="129">
        <f>C65+C63-C66</f>
        <v>58231.890000000014</v>
      </c>
    </row>
    <row r="69" spans="1:3" ht="10.9" customHeight="1" x14ac:dyDescent="0.2">
      <c r="A69" s="38">
        <v>8</v>
      </c>
      <c r="B69" s="51" t="s">
        <v>3</v>
      </c>
      <c r="C69" s="56">
        <f>SUM(C70:C72)</f>
        <v>372064</v>
      </c>
    </row>
    <row r="70" spans="1:3" ht="10.9" customHeight="1" x14ac:dyDescent="0.2">
      <c r="A70" s="32"/>
      <c r="B70" s="33" t="s">
        <v>343</v>
      </c>
      <c r="C70" s="34">
        <v>242078</v>
      </c>
    </row>
    <row r="71" spans="1:3" ht="10.9" customHeight="1" x14ac:dyDescent="0.2">
      <c r="A71" s="32"/>
      <c r="B71" s="33" t="s">
        <v>4</v>
      </c>
      <c r="C71" s="34">
        <v>14986</v>
      </c>
    </row>
    <row r="72" spans="1:3" ht="10.9" customHeight="1" x14ac:dyDescent="0.2">
      <c r="A72" s="32"/>
      <c r="B72" s="33" t="s">
        <v>5</v>
      </c>
      <c r="C72" s="34">
        <v>115000</v>
      </c>
    </row>
    <row r="73" spans="1:3" ht="10.9" customHeight="1" x14ac:dyDescent="0.2">
      <c r="A73" s="9"/>
      <c r="B73" s="1"/>
      <c r="C73" s="86"/>
    </row>
    <row r="74" spans="1:3" ht="10.9" customHeight="1" x14ac:dyDescent="0.2">
      <c r="A74" s="9"/>
      <c r="B74" s="1"/>
      <c r="C74" s="86"/>
    </row>
    <row r="75" spans="1:3" ht="10.9" customHeight="1" x14ac:dyDescent="0.2">
      <c r="A75" s="9"/>
      <c r="B75" s="90" t="s">
        <v>80</v>
      </c>
      <c r="C75" s="91" t="s">
        <v>81</v>
      </c>
    </row>
    <row r="76" spans="1:3" ht="10.9" customHeight="1" x14ac:dyDescent="0.2">
      <c r="B76" s="89"/>
      <c r="C76" s="92" t="s">
        <v>82</v>
      </c>
    </row>
    <row r="77" spans="1:3" ht="10.9" customHeight="1" x14ac:dyDescent="0.2">
      <c r="B77" s="88" t="s">
        <v>24</v>
      </c>
      <c r="C77" s="88">
        <v>5.7</v>
      </c>
    </row>
    <row r="78" spans="1:3" ht="10.9" customHeight="1" x14ac:dyDescent="0.2">
      <c r="B78" s="88" t="s">
        <v>78</v>
      </c>
      <c r="C78" s="88">
        <v>3.45</v>
      </c>
    </row>
    <row r="79" spans="1:3" ht="10.9" customHeight="1" x14ac:dyDescent="0.2">
      <c r="B79" s="88" t="s">
        <v>77</v>
      </c>
      <c r="C79" s="88">
        <v>4</v>
      </c>
    </row>
    <row r="80" spans="1:3" ht="10.9" customHeight="1" x14ac:dyDescent="0.2">
      <c r="B80" s="88" t="s">
        <v>76</v>
      </c>
      <c r="C80" s="88">
        <v>1.3</v>
      </c>
    </row>
    <row r="81" spans="2:3" ht="10.9" customHeight="1" x14ac:dyDescent="0.2">
      <c r="B81" s="88" t="s">
        <v>75</v>
      </c>
      <c r="C81" s="88">
        <v>1.65</v>
      </c>
    </row>
    <row r="82" spans="2:3" ht="10.9" customHeight="1" x14ac:dyDescent="0.2">
      <c r="B82" s="88" t="s">
        <v>48</v>
      </c>
      <c r="C82" s="88">
        <v>2.5</v>
      </c>
    </row>
    <row r="83" spans="2:3" ht="10.9" customHeight="1" x14ac:dyDescent="0.2">
      <c r="B83" s="125" t="s">
        <v>1</v>
      </c>
      <c r="C83" s="125">
        <v>0.4</v>
      </c>
    </row>
    <row r="84" spans="2:3" ht="10.9" customHeight="1" x14ac:dyDescent="0.2">
      <c r="B84" s="125"/>
      <c r="C84" s="125"/>
    </row>
    <row r="85" spans="2:3" ht="10.9" customHeight="1" x14ac:dyDescent="0.2">
      <c r="B85" s="88" t="s">
        <v>79</v>
      </c>
      <c r="C85" s="88">
        <f>SUM(C77:C83)</f>
        <v>19</v>
      </c>
    </row>
    <row r="86" spans="2:3" ht="10.9" customHeight="1" x14ac:dyDescent="0.2">
      <c r="B86" s="134"/>
      <c r="C86" s="134"/>
    </row>
    <row r="87" spans="2:3" ht="10.9" customHeight="1" x14ac:dyDescent="0.2"/>
    <row r="88" spans="2:3" ht="10.9" customHeight="1" x14ac:dyDescent="0.2">
      <c r="B88" s="88" t="s">
        <v>49</v>
      </c>
      <c r="C88" s="96">
        <v>10.6</v>
      </c>
    </row>
    <row r="89" spans="2:3" ht="10.9" customHeight="1" x14ac:dyDescent="0.2">
      <c r="B89" s="134"/>
      <c r="C89" s="135"/>
    </row>
    <row r="90" spans="2:3" ht="10.9" customHeight="1" x14ac:dyDescent="0.2">
      <c r="B90" s="134"/>
      <c r="C90" s="135"/>
    </row>
    <row r="91" spans="2:3" ht="10.9" customHeight="1" x14ac:dyDescent="0.2">
      <c r="B91" s="125" t="s">
        <v>253</v>
      </c>
      <c r="C91" s="125">
        <v>35</v>
      </c>
    </row>
    <row r="92" spans="2:3" ht="10.9" customHeight="1" x14ac:dyDescent="0.2">
      <c r="B92" s="125" t="s">
        <v>254</v>
      </c>
      <c r="C92" s="125">
        <v>35.5</v>
      </c>
    </row>
    <row r="93" spans="2:3" ht="10.9" customHeight="1" x14ac:dyDescent="0.2">
      <c r="B93" s="138"/>
      <c r="C93" s="138"/>
    </row>
    <row r="94" spans="2:3" ht="10.9" customHeight="1" x14ac:dyDescent="0.2">
      <c r="B94" s="138"/>
      <c r="C94" s="138"/>
    </row>
    <row r="95" spans="2:3" ht="10.9" customHeight="1" x14ac:dyDescent="0.2">
      <c r="B95" s="1" t="s">
        <v>31</v>
      </c>
      <c r="C95" s="86" t="s">
        <v>30</v>
      </c>
    </row>
    <row r="96" spans="2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  <row r="135" ht="10.9" customHeight="1" x14ac:dyDescent="0.2"/>
    <row r="136" ht="10.9" customHeight="1" x14ac:dyDescent="0.2"/>
    <row r="137" ht="10.9" customHeight="1" x14ac:dyDescent="0.2"/>
    <row r="138" ht="10.9" customHeight="1" x14ac:dyDescent="0.2"/>
    <row r="139" ht="10.9" customHeight="1" x14ac:dyDescent="0.2"/>
    <row r="140" ht="10.9" customHeight="1" x14ac:dyDescent="0.2"/>
    <row r="141" ht="10.9" customHeight="1" x14ac:dyDescent="0.2"/>
    <row r="142" ht="10.9" customHeight="1" x14ac:dyDescent="0.2"/>
    <row r="143" ht="10.9" customHeight="1" x14ac:dyDescent="0.2"/>
    <row r="144" ht="10.9" customHeight="1" x14ac:dyDescent="0.2"/>
    <row r="145" ht="10.9" customHeight="1" x14ac:dyDescent="0.2"/>
    <row r="146" ht="10.9" customHeight="1" x14ac:dyDescent="0.2"/>
    <row r="147" ht="10.9" customHeight="1" x14ac:dyDescent="0.2"/>
    <row r="148" ht="10.9" customHeight="1" x14ac:dyDescent="0.2"/>
    <row r="149" ht="10.9" customHeight="1" x14ac:dyDescent="0.2"/>
    <row r="150" ht="10.9" customHeight="1" x14ac:dyDescent="0.2"/>
    <row r="151" ht="10.9" customHeight="1" x14ac:dyDescent="0.2"/>
    <row r="152" ht="10.9" customHeight="1" x14ac:dyDescent="0.2"/>
    <row r="153" ht="10.9" customHeight="1" x14ac:dyDescent="0.2"/>
    <row r="154" ht="10.9" customHeight="1" x14ac:dyDescent="0.2"/>
    <row r="155" ht="10.9" customHeight="1" x14ac:dyDescent="0.2"/>
    <row r="156" ht="10.9" customHeight="1" x14ac:dyDescent="0.2"/>
    <row r="157" ht="10.9" customHeight="1" x14ac:dyDescent="0.2"/>
    <row r="158" ht="10.9" customHeight="1" x14ac:dyDescent="0.2"/>
    <row r="159" ht="10.9" customHeight="1" x14ac:dyDescent="0.2"/>
    <row r="160" ht="10.9" customHeight="1" x14ac:dyDescent="0.2"/>
    <row r="161" ht="10.9" customHeight="1" x14ac:dyDescent="0.2"/>
    <row r="162" ht="10.9" customHeight="1" x14ac:dyDescent="0.2"/>
    <row r="163" ht="10.9" customHeight="1" x14ac:dyDescent="0.2"/>
    <row r="164" ht="10.9" customHeight="1" x14ac:dyDescent="0.2"/>
    <row r="165" ht="10.9" customHeight="1" x14ac:dyDescent="0.2"/>
    <row r="166" ht="10.9" customHeight="1" x14ac:dyDescent="0.2"/>
    <row r="167" ht="10.9" customHeight="1" x14ac:dyDescent="0.2"/>
    <row r="168" ht="10.9" customHeight="1" x14ac:dyDescent="0.2"/>
    <row r="169" ht="10.9" customHeight="1" x14ac:dyDescent="0.2"/>
    <row r="170" ht="10.9" customHeight="1" x14ac:dyDescent="0.2"/>
    <row r="171" ht="10.9" customHeight="1" x14ac:dyDescent="0.2"/>
    <row r="172" ht="10.9" customHeight="1" x14ac:dyDescent="0.2"/>
    <row r="173" ht="10.9" customHeight="1" x14ac:dyDescent="0.2"/>
    <row r="174" ht="10.9" customHeight="1" x14ac:dyDescent="0.2"/>
    <row r="175" ht="10.9" customHeight="1" x14ac:dyDescent="0.2"/>
    <row r="176" ht="10.9" customHeight="1" x14ac:dyDescent="0.2"/>
    <row r="177" ht="10.9" customHeight="1" x14ac:dyDescent="0.2"/>
    <row r="178" ht="10.9" customHeight="1" x14ac:dyDescent="0.2"/>
    <row r="179" ht="10.9" customHeight="1" x14ac:dyDescent="0.2"/>
    <row r="180" ht="10.9" customHeight="1" x14ac:dyDescent="0.2"/>
    <row r="181" ht="10.9" customHeight="1" x14ac:dyDescent="0.2"/>
    <row r="182" ht="10.9" customHeight="1" x14ac:dyDescent="0.2"/>
    <row r="183" ht="10.9" customHeight="1" x14ac:dyDescent="0.2"/>
    <row r="184" ht="10.9" customHeight="1" x14ac:dyDescent="0.2"/>
    <row r="185" ht="10.9" customHeight="1" x14ac:dyDescent="0.2"/>
    <row r="186" ht="10.9" customHeight="1" x14ac:dyDescent="0.2"/>
    <row r="187" ht="10.9" customHeight="1" x14ac:dyDescent="0.2"/>
    <row r="188" ht="10.9" customHeight="1" x14ac:dyDescent="0.2"/>
    <row r="189" ht="10.9" customHeight="1" x14ac:dyDescent="0.2"/>
    <row r="190" ht="10.9" customHeight="1" x14ac:dyDescent="0.2"/>
    <row r="191" ht="10.9" customHeight="1" x14ac:dyDescent="0.2"/>
    <row r="192" ht="10.9" customHeight="1" x14ac:dyDescent="0.2"/>
    <row r="193" ht="10.9" customHeight="1" x14ac:dyDescent="0.2"/>
    <row r="194" ht="10.9" customHeight="1" x14ac:dyDescent="0.2"/>
    <row r="195" ht="10.9" customHeight="1" x14ac:dyDescent="0.2"/>
    <row r="196" ht="10.9" customHeight="1" x14ac:dyDescent="0.2"/>
    <row r="197" ht="10.9" customHeight="1" x14ac:dyDescent="0.2"/>
    <row r="198" ht="10.9" customHeight="1" x14ac:dyDescent="0.2"/>
    <row r="199" ht="10.9" customHeight="1" x14ac:dyDescent="0.2"/>
    <row r="200" ht="10.9" customHeight="1" x14ac:dyDescent="0.2"/>
    <row r="201" ht="10.9" customHeight="1" x14ac:dyDescent="0.2"/>
    <row r="202" ht="10.9" customHeight="1" x14ac:dyDescent="0.2"/>
    <row r="203" ht="10.9" customHeight="1" x14ac:dyDescent="0.2"/>
    <row r="204" ht="10.9" customHeight="1" x14ac:dyDescent="0.2"/>
    <row r="205" ht="10.9" customHeight="1" x14ac:dyDescent="0.2"/>
    <row r="206" ht="10.9" customHeight="1" x14ac:dyDescent="0.2"/>
    <row r="207" ht="10.9" customHeight="1" x14ac:dyDescent="0.2"/>
    <row r="208" ht="10.9" customHeight="1" x14ac:dyDescent="0.2"/>
    <row r="209" ht="10.9" customHeight="1" x14ac:dyDescent="0.2"/>
    <row r="210" ht="10.9" customHeight="1" x14ac:dyDescent="0.2"/>
    <row r="211" ht="10.9" customHeight="1" x14ac:dyDescent="0.2"/>
    <row r="212" ht="10.9" customHeight="1" x14ac:dyDescent="0.2"/>
    <row r="213" ht="10.9" customHeight="1" x14ac:dyDescent="0.2"/>
    <row r="214" ht="10.9" customHeight="1" x14ac:dyDescent="0.2"/>
    <row r="215" ht="10.9" customHeight="1" x14ac:dyDescent="0.2"/>
    <row r="216" ht="10.9" customHeight="1" x14ac:dyDescent="0.2"/>
    <row r="217" ht="10.9" customHeight="1" x14ac:dyDescent="0.2"/>
    <row r="218" ht="10.9" customHeight="1" x14ac:dyDescent="0.2"/>
    <row r="219" ht="10.9" customHeight="1" x14ac:dyDescent="0.2"/>
    <row r="220" ht="10.9" customHeight="1" x14ac:dyDescent="0.2"/>
    <row r="221" ht="10.9" customHeight="1" x14ac:dyDescent="0.2"/>
    <row r="222" ht="10.9" customHeight="1" x14ac:dyDescent="0.2"/>
    <row r="223" ht="10.9" customHeight="1" x14ac:dyDescent="0.2"/>
    <row r="224" ht="10.9" customHeight="1" x14ac:dyDescent="0.2"/>
    <row r="225" ht="10.9" customHeight="1" x14ac:dyDescent="0.2"/>
    <row r="226" ht="10.9" customHeight="1" x14ac:dyDescent="0.2"/>
    <row r="227" ht="10.9" customHeight="1" x14ac:dyDescent="0.2"/>
    <row r="228" ht="10.9" customHeight="1" x14ac:dyDescent="0.2"/>
    <row r="229" ht="10.9" customHeight="1" x14ac:dyDescent="0.2"/>
    <row r="230" ht="10.9" customHeight="1" x14ac:dyDescent="0.2"/>
    <row r="231" ht="10.9" customHeight="1" x14ac:dyDescent="0.2"/>
    <row r="232" ht="10.9" customHeight="1" x14ac:dyDescent="0.2"/>
    <row r="233" ht="10.9" customHeight="1" x14ac:dyDescent="0.2"/>
    <row r="234" ht="10.9" customHeight="1" x14ac:dyDescent="0.2"/>
    <row r="235" ht="10.9" customHeight="1" x14ac:dyDescent="0.2"/>
    <row r="236" ht="10.9" customHeight="1" x14ac:dyDescent="0.2"/>
    <row r="237" ht="10.9" customHeight="1" x14ac:dyDescent="0.2"/>
    <row r="238" ht="10.9" customHeight="1" x14ac:dyDescent="0.2"/>
    <row r="239" ht="10.9" customHeight="1" x14ac:dyDescent="0.2"/>
    <row r="240" ht="10.9" customHeight="1" x14ac:dyDescent="0.2"/>
    <row r="241" ht="10.9" customHeight="1" x14ac:dyDescent="0.2"/>
    <row r="242" ht="10.9" customHeight="1" x14ac:dyDescent="0.2"/>
    <row r="243" ht="10.9" customHeight="1" x14ac:dyDescent="0.2"/>
    <row r="244" ht="10.9" customHeight="1" x14ac:dyDescent="0.2"/>
    <row r="245" ht="10.9" customHeight="1" x14ac:dyDescent="0.2"/>
    <row r="246" ht="10.9" customHeight="1" x14ac:dyDescent="0.2"/>
    <row r="247" ht="10.9" customHeight="1" x14ac:dyDescent="0.2"/>
    <row r="248" ht="10.9" customHeight="1" x14ac:dyDescent="0.2"/>
    <row r="249" ht="10.9" customHeight="1" x14ac:dyDescent="0.2"/>
    <row r="250" ht="10.9" customHeight="1" x14ac:dyDescent="0.2"/>
    <row r="251" ht="10.9" customHeight="1" x14ac:dyDescent="0.2"/>
    <row r="252" ht="10.9" customHeight="1" x14ac:dyDescent="0.2"/>
    <row r="253" ht="10.9" customHeight="1" x14ac:dyDescent="0.2"/>
    <row r="254" ht="10.9" customHeight="1" x14ac:dyDescent="0.2"/>
    <row r="255" ht="10.9" customHeight="1" x14ac:dyDescent="0.2"/>
    <row r="256" ht="10.9" customHeight="1" x14ac:dyDescent="0.2"/>
    <row r="257" ht="10.9" customHeight="1" x14ac:dyDescent="0.2"/>
    <row r="258" ht="10.9" customHeight="1" x14ac:dyDescent="0.2"/>
    <row r="259" ht="10.9" customHeight="1" x14ac:dyDescent="0.2"/>
    <row r="260" ht="10.9" customHeight="1" x14ac:dyDescent="0.2"/>
    <row r="261" ht="10.9" customHeight="1" x14ac:dyDescent="0.2"/>
    <row r="262" ht="10.9" customHeight="1" x14ac:dyDescent="0.2"/>
    <row r="263" ht="10.9" customHeight="1" x14ac:dyDescent="0.2"/>
    <row r="264" ht="10.9" customHeight="1" x14ac:dyDescent="0.2"/>
    <row r="265" ht="10.9" customHeight="1" x14ac:dyDescent="0.2"/>
    <row r="266" ht="10.9" customHeight="1" x14ac:dyDescent="0.2"/>
    <row r="267" ht="10.9" customHeight="1" x14ac:dyDescent="0.2"/>
    <row r="268" ht="10.9" customHeight="1" x14ac:dyDescent="0.2"/>
    <row r="269" ht="10.9" customHeight="1" x14ac:dyDescent="0.2"/>
    <row r="270" ht="10.9" customHeight="1" x14ac:dyDescent="0.2"/>
    <row r="271" ht="10.9" customHeight="1" x14ac:dyDescent="0.2"/>
    <row r="272" ht="10.9" customHeight="1" x14ac:dyDescent="0.2"/>
    <row r="273" ht="10.9" customHeight="1" x14ac:dyDescent="0.2"/>
    <row r="274" ht="10.9" customHeight="1" x14ac:dyDescent="0.2"/>
    <row r="275" ht="10.9" customHeight="1" x14ac:dyDescent="0.2"/>
    <row r="276" ht="10.9" customHeight="1" x14ac:dyDescent="0.2"/>
    <row r="277" ht="10.9" customHeight="1" x14ac:dyDescent="0.2"/>
    <row r="278" ht="10.9" customHeight="1" x14ac:dyDescent="0.2"/>
    <row r="279" ht="10.9" customHeight="1" x14ac:dyDescent="0.2"/>
    <row r="280" ht="10.9" customHeight="1" x14ac:dyDescent="0.2"/>
    <row r="281" ht="10.9" customHeight="1" x14ac:dyDescent="0.2"/>
    <row r="282" ht="10.9" customHeight="1" x14ac:dyDescent="0.2"/>
    <row r="283" ht="10.9" customHeight="1" x14ac:dyDescent="0.2"/>
    <row r="284" ht="10.9" customHeight="1" x14ac:dyDescent="0.2"/>
    <row r="285" ht="10.9" customHeight="1" x14ac:dyDescent="0.2"/>
    <row r="286" ht="10.9" customHeight="1" x14ac:dyDescent="0.2"/>
    <row r="287" ht="10.9" customHeight="1" x14ac:dyDescent="0.2"/>
    <row r="288" ht="10.9" customHeight="1" x14ac:dyDescent="0.2"/>
    <row r="289" ht="10.9" customHeight="1" x14ac:dyDescent="0.2"/>
    <row r="290" ht="10.9" customHeight="1" x14ac:dyDescent="0.2"/>
    <row r="291" ht="10.9" customHeight="1" x14ac:dyDescent="0.2"/>
    <row r="292" ht="10.9" customHeight="1" x14ac:dyDescent="0.2"/>
    <row r="293" ht="10.9" customHeight="1" x14ac:dyDescent="0.2"/>
    <row r="294" ht="10.9" customHeight="1" x14ac:dyDescent="0.2"/>
    <row r="295" ht="10.9" customHeight="1" x14ac:dyDescent="0.2"/>
    <row r="296" ht="10.9" customHeight="1" x14ac:dyDescent="0.2"/>
    <row r="297" ht="10.9" customHeight="1" x14ac:dyDescent="0.2"/>
    <row r="298" ht="10.9" customHeight="1" x14ac:dyDescent="0.2"/>
    <row r="299" ht="10.9" customHeight="1" x14ac:dyDescent="0.2"/>
    <row r="300" ht="10.9" customHeight="1" x14ac:dyDescent="0.2"/>
    <row r="301" ht="10.9" customHeight="1" x14ac:dyDescent="0.2"/>
    <row r="302" ht="10.9" customHeight="1" x14ac:dyDescent="0.2"/>
    <row r="303" ht="10.9" customHeight="1" x14ac:dyDescent="0.2"/>
    <row r="304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73" zoomScale="102" zoomScaleNormal="102" workbookViewId="0">
      <selection activeCell="B90" sqref="B90:C91"/>
    </sheetView>
  </sheetViews>
  <sheetFormatPr defaultRowHeight="11.25" x14ac:dyDescent="0.2"/>
  <cols>
    <col min="1" max="1" width="2.5" customWidth="1"/>
    <col min="2" max="2" width="88.1640625" customWidth="1"/>
    <col min="3" max="3" width="19" customWidth="1"/>
    <col min="5" max="5" width="9.5" bestFit="1" customWidth="1"/>
  </cols>
  <sheetData>
    <row r="1" spans="1:5" ht="12" customHeight="1" x14ac:dyDescent="0.25">
      <c r="A1" s="9"/>
      <c r="B1" s="79" t="s">
        <v>43</v>
      </c>
      <c r="C1" s="9"/>
    </row>
    <row r="2" spans="1:5" ht="12" customHeight="1" x14ac:dyDescent="0.2">
      <c r="A2" s="10"/>
      <c r="B2" s="44" t="s">
        <v>32</v>
      </c>
      <c r="C2" s="11">
        <v>1475.38</v>
      </c>
    </row>
    <row r="3" spans="1:5" ht="12" customHeight="1" x14ac:dyDescent="0.25">
      <c r="A3" s="47"/>
      <c r="B3" s="103" t="s">
        <v>33</v>
      </c>
      <c r="C3" s="141"/>
    </row>
    <row r="4" spans="1:5" ht="12" customHeight="1" x14ac:dyDescent="0.2">
      <c r="A4" s="12"/>
      <c r="B4" s="62"/>
      <c r="C4" s="179"/>
    </row>
    <row r="5" spans="1:5" ht="10.9" customHeight="1" x14ac:dyDescent="0.2">
      <c r="A5" s="12"/>
      <c r="B5" s="43" t="s">
        <v>44</v>
      </c>
      <c r="C5" s="180">
        <v>328403.40000000002</v>
      </c>
    </row>
    <row r="6" spans="1:5" ht="10.9" customHeight="1" x14ac:dyDescent="0.2">
      <c r="A6" s="12"/>
      <c r="B6" s="43" t="s">
        <v>45</v>
      </c>
      <c r="C6" s="180">
        <v>314266.7</v>
      </c>
    </row>
    <row r="7" spans="1:5" ht="10.9" customHeight="1" x14ac:dyDescent="0.2">
      <c r="A7" s="12"/>
      <c r="B7" s="43" t="s">
        <v>46</v>
      </c>
      <c r="C7" s="142">
        <v>327170.03000000003</v>
      </c>
    </row>
    <row r="8" spans="1:5" ht="10.9" customHeight="1" x14ac:dyDescent="0.2">
      <c r="A8" s="47"/>
      <c r="B8" s="58"/>
      <c r="C8" s="70"/>
    </row>
    <row r="9" spans="1:5" ht="10.9" customHeight="1" thickBot="1" x14ac:dyDescent="0.25">
      <c r="A9" s="69"/>
      <c r="B9" s="68" t="s">
        <v>50</v>
      </c>
      <c r="C9" s="144" t="s">
        <v>39</v>
      </c>
    </row>
    <row r="10" spans="1:5" ht="10.9" customHeight="1" thickBot="1" x14ac:dyDescent="0.25">
      <c r="A10" s="65">
        <v>1</v>
      </c>
      <c r="B10" s="49" t="s">
        <v>23</v>
      </c>
      <c r="C10" s="55">
        <v>61916.15</v>
      </c>
      <c r="E10" s="45"/>
    </row>
    <row r="11" spans="1:5" ht="10.9" customHeight="1" x14ac:dyDescent="0.2">
      <c r="A11" s="13"/>
      <c r="B11" s="14" t="s">
        <v>26</v>
      </c>
      <c r="C11" s="7"/>
    </row>
    <row r="12" spans="1:5" ht="10.9" customHeight="1" x14ac:dyDescent="0.2">
      <c r="A12" s="13"/>
      <c r="B12" s="14" t="s">
        <v>28</v>
      </c>
      <c r="C12" s="7">
        <v>57142.8</v>
      </c>
    </row>
    <row r="13" spans="1:5" ht="10.9" customHeight="1" x14ac:dyDescent="0.2">
      <c r="A13" s="13"/>
      <c r="B13" s="14" t="s">
        <v>29</v>
      </c>
      <c r="C13" s="8"/>
    </row>
    <row r="14" spans="1:5" ht="10.9" customHeight="1" x14ac:dyDescent="0.2">
      <c r="A14" s="13"/>
      <c r="B14" s="14" t="s">
        <v>42</v>
      </c>
      <c r="C14" s="39">
        <v>4164.29</v>
      </c>
    </row>
    <row r="15" spans="1:5" ht="10.9" customHeight="1" thickBot="1" x14ac:dyDescent="0.25">
      <c r="A15" s="13"/>
      <c r="B15" s="14" t="s">
        <v>27</v>
      </c>
      <c r="C15" s="39">
        <v>609.05999999999995</v>
      </c>
    </row>
    <row r="16" spans="1:5" ht="10.9" customHeight="1" thickBot="1" x14ac:dyDescent="0.25">
      <c r="A16" s="66">
        <v>2</v>
      </c>
      <c r="B16" s="50" t="s">
        <v>24</v>
      </c>
      <c r="C16" s="54">
        <f>SUM(C18:C43)</f>
        <v>139126.44</v>
      </c>
    </row>
    <row r="17" spans="1:3" ht="10.9" customHeight="1" x14ac:dyDescent="0.2">
      <c r="A17" s="15"/>
      <c r="B17" s="16" t="s">
        <v>17</v>
      </c>
      <c r="C17" s="145"/>
    </row>
    <row r="18" spans="1:3" ht="10.9" customHeight="1" x14ac:dyDescent="0.2">
      <c r="A18" s="29"/>
      <c r="B18" s="17" t="s">
        <v>6</v>
      </c>
      <c r="C18" s="18"/>
    </row>
    <row r="19" spans="1:3" ht="10.9" customHeight="1" x14ac:dyDescent="0.2">
      <c r="A19" s="29"/>
      <c r="B19" s="19" t="s">
        <v>7</v>
      </c>
      <c r="C19" s="39"/>
    </row>
    <row r="20" spans="1:3" ht="10.9" customHeight="1" x14ac:dyDescent="0.2">
      <c r="A20" s="29"/>
      <c r="B20" s="19" t="s">
        <v>9</v>
      </c>
      <c r="C20" s="20"/>
    </row>
    <row r="21" spans="1:3" ht="10.9" customHeight="1" x14ac:dyDescent="0.2">
      <c r="A21" s="29"/>
      <c r="B21" s="19" t="s">
        <v>8</v>
      </c>
      <c r="C21" s="39">
        <v>35996.31</v>
      </c>
    </row>
    <row r="22" spans="1:3" ht="10.9" customHeight="1" x14ac:dyDescent="0.2">
      <c r="A22" s="29"/>
      <c r="B22" s="19" t="s">
        <v>10</v>
      </c>
      <c r="C22" s="20"/>
    </row>
    <row r="23" spans="1:3" ht="10.9" customHeight="1" x14ac:dyDescent="0.2">
      <c r="A23" s="29"/>
      <c r="B23" s="19" t="s">
        <v>11</v>
      </c>
      <c r="C23" s="20"/>
    </row>
    <row r="24" spans="1:3" ht="10.9" customHeight="1" x14ac:dyDescent="0.2">
      <c r="A24" s="29"/>
      <c r="B24" s="19" t="s">
        <v>12</v>
      </c>
      <c r="C24" s="20"/>
    </row>
    <row r="25" spans="1:3" ht="10.9" customHeight="1" x14ac:dyDescent="0.2">
      <c r="A25" s="29"/>
      <c r="B25" s="19" t="s">
        <v>13</v>
      </c>
      <c r="C25" s="20"/>
    </row>
    <row r="26" spans="1:3" ht="10.9" customHeight="1" x14ac:dyDescent="0.2">
      <c r="A26" s="29"/>
      <c r="B26" s="17" t="s">
        <v>92</v>
      </c>
      <c r="C26" s="84">
        <v>14770.08</v>
      </c>
    </row>
    <row r="27" spans="1:3" ht="10.9" customHeight="1" x14ac:dyDescent="0.2">
      <c r="A27" s="29"/>
      <c r="B27" s="19" t="s">
        <v>93</v>
      </c>
      <c r="C27" s="39">
        <v>5911.43</v>
      </c>
    </row>
    <row r="28" spans="1:3" ht="10.9" customHeight="1" x14ac:dyDescent="0.2">
      <c r="A28" s="29"/>
      <c r="B28" s="19" t="s">
        <v>94</v>
      </c>
      <c r="C28" s="39">
        <v>1179.97</v>
      </c>
    </row>
    <row r="29" spans="1:3" ht="10.9" customHeight="1" x14ac:dyDescent="0.2">
      <c r="A29" s="29"/>
      <c r="B29" s="122" t="s">
        <v>95</v>
      </c>
      <c r="C29" s="40">
        <v>690.41</v>
      </c>
    </row>
    <row r="30" spans="1:3" ht="10.9" customHeight="1" x14ac:dyDescent="0.2">
      <c r="A30" s="29"/>
      <c r="B30" s="41" t="s">
        <v>14</v>
      </c>
      <c r="C30" s="18">
        <v>3335.55</v>
      </c>
    </row>
    <row r="31" spans="1:3" ht="10.9" customHeight="1" x14ac:dyDescent="0.2">
      <c r="A31" s="29"/>
      <c r="B31" s="22" t="s">
        <v>41</v>
      </c>
      <c r="C31" s="20">
        <v>4285</v>
      </c>
    </row>
    <row r="32" spans="1:3" ht="10.9" customHeight="1" x14ac:dyDescent="0.2">
      <c r="A32" s="29"/>
      <c r="B32" s="22" t="s">
        <v>16</v>
      </c>
      <c r="C32" s="20"/>
    </row>
    <row r="33" spans="1:3" ht="10.9" customHeight="1" x14ac:dyDescent="0.2">
      <c r="A33" s="29"/>
      <c r="B33" s="22" t="s">
        <v>38</v>
      </c>
      <c r="C33" s="39">
        <v>2672.64</v>
      </c>
    </row>
    <row r="34" spans="1:3" ht="10.9" customHeight="1" x14ac:dyDescent="0.2">
      <c r="A34" s="29"/>
      <c r="B34" s="22" t="s">
        <v>37</v>
      </c>
      <c r="C34" s="20"/>
    </row>
    <row r="35" spans="1:3" ht="10.9" customHeight="1" x14ac:dyDescent="0.2">
      <c r="A35" s="29"/>
      <c r="B35" s="22" t="s">
        <v>36</v>
      </c>
      <c r="C35" s="39">
        <v>162.49</v>
      </c>
    </row>
    <row r="36" spans="1:3" ht="10.9" customHeight="1" x14ac:dyDescent="0.2">
      <c r="A36" s="29"/>
      <c r="B36" s="22" t="s">
        <v>101</v>
      </c>
      <c r="C36" s="39">
        <v>4144.5</v>
      </c>
    </row>
    <row r="37" spans="1:3" ht="10.9" customHeight="1" x14ac:dyDescent="0.2">
      <c r="A37" s="29"/>
      <c r="B37" s="42" t="s">
        <v>35</v>
      </c>
      <c r="C37" s="40">
        <v>57702.69</v>
      </c>
    </row>
    <row r="38" spans="1:3" ht="10.9" customHeight="1" x14ac:dyDescent="0.2">
      <c r="A38" s="24"/>
      <c r="B38" s="25" t="s">
        <v>18</v>
      </c>
      <c r="C38" s="26"/>
    </row>
    <row r="39" spans="1:3" ht="10.9" customHeight="1" x14ac:dyDescent="0.2">
      <c r="A39" s="27"/>
      <c r="B39" s="28" t="s">
        <v>15</v>
      </c>
      <c r="C39" s="18"/>
    </row>
    <row r="40" spans="1:3" ht="10.9" customHeight="1" x14ac:dyDescent="0.2">
      <c r="A40" s="29"/>
      <c r="B40" s="30" t="s">
        <v>20</v>
      </c>
      <c r="C40" s="20">
        <v>6422.99</v>
      </c>
    </row>
    <row r="41" spans="1:3" ht="10.9" customHeight="1" x14ac:dyDescent="0.2">
      <c r="A41" s="29"/>
      <c r="B41" s="30" t="s">
        <v>21</v>
      </c>
      <c r="C41" s="20"/>
    </row>
    <row r="42" spans="1:3" ht="10.9" customHeight="1" x14ac:dyDescent="0.2">
      <c r="A42" s="29"/>
      <c r="B42" s="30" t="s">
        <v>22</v>
      </c>
      <c r="C42" s="20"/>
    </row>
    <row r="43" spans="1:3" ht="10.9" customHeight="1" thickBot="1" x14ac:dyDescent="0.25">
      <c r="A43" s="29"/>
      <c r="B43" s="31" t="s">
        <v>55</v>
      </c>
      <c r="C43" s="39">
        <v>1852.38</v>
      </c>
    </row>
    <row r="44" spans="1:3" ht="10.9" customHeight="1" thickBot="1" x14ac:dyDescent="0.25">
      <c r="A44" s="146">
        <v>3</v>
      </c>
      <c r="B44" s="113" t="s">
        <v>0</v>
      </c>
      <c r="C44" s="85">
        <v>10570.05</v>
      </c>
    </row>
    <row r="45" spans="1:3" ht="10.9" customHeight="1" thickBot="1" x14ac:dyDescent="0.25">
      <c r="A45" s="66">
        <v>4</v>
      </c>
      <c r="B45" s="116" t="s">
        <v>25</v>
      </c>
      <c r="C45" s="54">
        <v>14596.38</v>
      </c>
    </row>
    <row r="46" spans="1:3" ht="10.9" customHeight="1" thickBot="1" x14ac:dyDescent="0.25">
      <c r="A46" s="147">
        <v>5</v>
      </c>
      <c r="B46" s="114" t="s">
        <v>1</v>
      </c>
      <c r="C46" s="115"/>
    </row>
    <row r="47" spans="1:3" ht="10.9" customHeight="1" thickBot="1" x14ac:dyDescent="0.25">
      <c r="A47" s="148">
        <v>6</v>
      </c>
      <c r="B47" s="117" t="s">
        <v>2</v>
      </c>
      <c r="C47" s="118">
        <v>60152</v>
      </c>
    </row>
    <row r="48" spans="1:3" ht="10.9" customHeight="1" x14ac:dyDescent="0.2">
      <c r="A48" s="67"/>
      <c r="B48" s="124" t="s">
        <v>56</v>
      </c>
      <c r="C48" s="7"/>
    </row>
    <row r="49" spans="1:4" ht="10.9" customHeight="1" x14ac:dyDescent="0.2">
      <c r="A49" s="67"/>
      <c r="B49" s="76" t="s">
        <v>58</v>
      </c>
      <c r="C49" s="7">
        <v>16677</v>
      </c>
    </row>
    <row r="50" spans="1:4" ht="10.9" customHeight="1" x14ac:dyDescent="0.2">
      <c r="A50" s="67"/>
      <c r="B50" s="76" t="s">
        <v>57</v>
      </c>
      <c r="C50" s="7">
        <v>6000</v>
      </c>
    </row>
    <row r="51" spans="1:4" ht="10.9" customHeight="1" x14ac:dyDescent="0.2">
      <c r="A51" s="67"/>
      <c r="B51" s="76" t="s">
        <v>59</v>
      </c>
      <c r="C51" s="7"/>
    </row>
    <row r="52" spans="1:4" ht="10.9" customHeight="1" x14ac:dyDescent="0.2">
      <c r="A52" s="67"/>
      <c r="B52" s="76" t="s">
        <v>60</v>
      </c>
      <c r="C52" s="7">
        <v>25016</v>
      </c>
    </row>
    <row r="53" spans="1:4" ht="10.9" customHeight="1" x14ac:dyDescent="0.2">
      <c r="A53" s="67"/>
      <c r="B53" s="76" t="s">
        <v>61</v>
      </c>
      <c r="C53" s="7"/>
    </row>
    <row r="54" spans="1:4" ht="10.9" customHeight="1" x14ac:dyDescent="0.2">
      <c r="A54" s="67"/>
      <c r="B54" s="76" t="s">
        <v>62</v>
      </c>
      <c r="C54" s="7">
        <v>912</v>
      </c>
    </row>
    <row r="55" spans="1:4" ht="10.9" customHeight="1" x14ac:dyDescent="0.2">
      <c r="A55" s="67"/>
      <c r="B55" s="76" t="s">
        <v>63</v>
      </c>
      <c r="C55" s="7">
        <v>5200</v>
      </c>
    </row>
    <row r="56" spans="1:4" ht="10.9" customHeight="1" x14ac:dyDescent="0.2">
      <c r="A56" s="67"/>
      <c r="B56" s="76" t="s">
        <v>64</v>
      </c>
      <c r="C56" s="7"/>
    </row>
    <row r="57" spans="1:4" ht="10.9" customHeight="1" thickBot="1" x14ac:dyDescent="0.25">
      <c r="A57" s="67"/>
      <c r="B57" s="76" t="s">
        <v>65</v>
      </c>
      <c r="C57" s="7">
        <v>6347</v>
      </c>
      <c r="D57" s="73"/>
    </row>
    <row r="58" spans="1:4" ht="10.9" customHeight="1" thickBot="1" x14ac:dyDescent="0.25">
      <c r="A58" s="181">
        <v>7</v>
      </c>
      <c r="B58" s="119" t="s">
        <v>48</v>
      </c>
      <c r="C58" s="182">
        <v>18678.3</v>
      </c>
    </row>
    <row r="59" spans="1:4" ht="10.9" customHeight="1" x14ac:dyDescent="0.2">
      <c r="A59" s="183"/>
      <c r="B59" s="119" t="s">
        <v>48</v>
      </c>
      <c r="C59" s="182">
        <v>22130.7</v>
      </c>
    </row>
    <row r="60" spans="1:4" ht="10.9" customHeight="1" x14ac:dyDescent="0.2">
      <c r="A60" s="81"/>
      <c r="B60" s="120"/>
      <c r="C60" s="60"/>
    </row>
    <row r="61" spans="1:4" ht="10.9" customHeight="1" x14ac:dyDescent="0.2">
      <c r="A61" s="81"/>
      <c r="B61" s="120"/>
      <c r="C61" s="107" t="s">
        <v>39</v>
      </c>
    </row>
    <row r="62" spans="1:4" ht="10.9" customHeight="1" x14ac:dyDescent="0.2">
      <c r="A62" s="38"/>
      <c r="B62" s="80" t="s">
        <v>49</v>
      </c>
      <c r="C62" s="53"/>
    </row>
    <row r="63" spans="1:4" ht="12" customHeight="1" x14ac:dyDescent="0.2">
      <c r="A63" s="82"/>
      <c r="B63" s="62" t="s">
        <v>52</v>
      </c>
      <c r="C63" s="63">
        <v>-19900</v>
      </c>
    </row>
    <row r="64" spans="1:4" ht="12" customHeight="1" x14ac:dyDescent="0.2">
      <c r="A64" s="82"/>
      <c r="B64" s="43" t="s">
        <v>44</v>
      </c>
      <c r="C64" s="59">
        <v>98150.399999999994</v>
      </c>
    </row>
    <row r="65" spans="1:3" ht="12" customHeight="1" x14ac:dyDescent="0.2">
      <c r="A65" s="82"/>
      <c r="B65" s="43" t="s">
        <v>45</v>
      </c>
      <c r="C65" s="59">
        <v>94525.09</v>
      </c>
    </row>
    <row r="66" spans="1:3" ht="12" customHeight="1" x14ac:dyDescent="0.2">
      <c r="A66" s="82"/>
      <c r="B66" s="43" t="s">
        <v>46</v>
      </c>
      <c r="C66" s="59">
        <f>C69</f>
        <v>128947</v>
      </c>
    </row>
    <row r="67" spans="1:3" ht="12" customHeight="1" x14ac:dyDescent="0.2">
      <c r="A67" s="82"/>
      <c r="B67" s="43"/>
      <c r="C67" s="59"/>
    </row>
    <row r="68" spans="1:3" ht="12" customHeight="1" x14ac:dyDescent="0.2">
      <c r="A68" s="82"/>
      <c r="B68" s="62" t="s">
        <v>53</v>
      </c>
      <c r="C68" s="64">
        <v>-54321.9</v>
      </c>
    </row>
    <row r="69" spans="1:3" ht="12" customHeight="1" x14ac:dyDescent="0.2">
      <c r="A69" s="38">
        <v>8</v>
      </c>
      <c r="B69" s="51" t="s">
        <v>3</v>
      </c>
      <c r="C69" s="56">
        <f>SUM(C70:C71)</f>
        <v>128947</v>
      </c>
    </row>
    <row r="70" spans="1:3" ht="12" customHeight="1" x14ac:dyDescent="0.2">
      <c r="A70" s="32"/>
      <c r="B70" s="33" t="s">
        <v>4</v>
      </c>
      <c r="C70" s="34">
        <v>20727</v>
      </c>
    </row>
    <row r="71" spans="1:3" ht="12" customHeight="1" x14ac:dyDescent="0.2">
      <c r="A71" s="32"/>
      <c r="B71" s="33" t="s">
        <v>40</v>
      </c>
      <c r="C71" s="34">
        <v>108220</v>
      </c>
    </row>
    <row r="72" spans="1:3" ht="12" customHeight="1" x14ac:dyDescent="0.2">
      <c r="A72" s="77"/>
      <c r="B72" s="78"/>
      <c r="C72" s="21"/>
    </row>
    <row r="73" spans="1:3" ht="12" customHeight="1" x14ac:dyDescent="0.2">
      <c r="A73" s="77"/>
      <c r="B73" s="78"/>
      <c r="C73" s="21"/>
    </row>
    <row r="74" spans="1:3" ht="12" customHeight="1" x14ac:dyDescent="0.2">
      <c r="A74" s="9"/>
      <c r="B74" s="36"/>
      <c r="C74" s="37"/>
    </row>
    <row r="75" spans="1:3" ht="12" customHeight="1" x14ac:dyDescent="0.2">
      <c r="A75" s="9"/>
      <c r="B75" s="36"/>
      <c r="C75" s="37"/>
    </row>
    <row r="76" spans="1:3" ht="12" customHeight="1" x14ac:dyDescent="0.2">
      <c r="A76" s="35"/>
      <c r="B76" s="90" t="s">
        <v>80</v>
      </c>
      <c r="C76" s="91" t="s">
        <v>81</v>
      </c>
    </row>
    <row r="77" spans="1:3" ht="12" customHeight="1" x14ac:dyDescent="0.2">
      <c r="A77" s="35"/>
      <c r="B77" s="89"/>
      <c r="C77" s="92" t="s">
        <v>195</v>
      </c>
    </row>
    <row r="78" spans="1:3" ht="12" customHeight="1" x14ac:dyDescent="0.2">
      <c r="A78" s="35"/>
      <c r="B78" s="125" t="s">
        <v>24</v>
      </c>
      <c r="C78" s="125">
        <v>6.54</v>
      </c>
    </row>
    <row r="79" spans="1:3" ht="12" customHeight="1" x14ac:dyDescent="0.2">
      <c r="A79" s="35"/>
      <c r="B79" s="125" t="s">
        <v>78</v>
      </c>
      <c r="C79" s="125">
        <v>3.7</v>
      </c>
    </row>
    <row r="80" spans="1:3" ht="12" customHeight="1" x14ac:dyDescent="0.2">
      <c r="A80" s="35"/>
      <c r="B80" s="125" t="s">
        <v>77</v>
      </c>
      <c r="C80" s="125">
        <v>4.4000000000000004</v>
      </c>
    </row>
    <row r="81" spans="1:3" ht="12" customHeight="1" x14ac:dyDescent="0.2">
      <c r="A81" s="35"/>
      <c r="B81" s="125" t="s">
        <v>76</v>
      </c>
      <c r="C81" s="125">
        <v>1.3</v>
      </c>
    </row>
    <row r="82" spans="1:3" ht="12" customHeight="1" x14ac:dyDescent="0.2">
      <c r="A82" s="35"/>
      <c r="B82" s="125" t="s">
        <v>75</v>
      </c>
      <c r="C82" s="125">
        <v>1.65</v>
      </c>
    </row>
    <row r="83" spans="1:3" ht="12" customHeight="1" x14ac:dyDescent="0.2">
      <c r="A83" s="35"/>
      <c r="B83" s="125" t="s">
        <v>48</v>
      </c>
      <c r="C83" s="125">
        <v>2.5</v>
      </c>
    </row>
    <row r="84" spans="1:3" ht="12" customHeight="1" x14ac:dyDescent="0.2">
      <c r="A84" s="35"/>
      <c r="B84" s="93"/>
      <c r="C84" s="93"/>
    </row>
    <row r="85" spans="1:3" ht="12" customHeight="1" x14ac:dyDescent="0.2">
      <c r="A85" s="35"/>
      <c r="B85" s="88" t="s">
        <v>79</v>
      </c>
      <c r="C85" s="88">
        <f>SUM(C78:C83)</f>
        <v>20.09</v>
      </c>
    </row>
    <row r="86" spans="1:3" ht="12" customHeight="1" x14ac:dyDescent="0.2">
      <c r="A86" s="35"/>
      <c r="B86" s="35"/>
      <c r="C86" s="35"/>
    </row>
    <row r="87" spans="1:3" ht="12" customHeight="1" x14ac:dyDescent="0.2">
      <c r="A87" s="35"/>
      <c r="B87" s="88" t="s">
        <v>49</v>
      </c>
      <c r="C87" s="88">
        <v>6</v>
      </c>
    </row>
    <row r="88" spans="1:3" ht="12" customHeight="1" x14ac:dyDescent="0.2"/>
    <row r="89" spans="1:3" ht="12" customHeight="1" x14ac:dyDescent="0.2"/>
    <row r="90" spans="1:3" ht="12" x14ac:dyDescent="0.2">
      <c r="B90" s="125" t="s">
        <v>253</v>
      </c>
      <c r="C90" s="125">
        <v>35</v>
      </c>
    </row>
    <row r="91" spans="1:3" ht="12" x14ac:dyDescent="0.2">
      <c r="B91" s="125" t="s">
        <v>254</v>
      </c>
      <c r="C91" s="125">
        <v>35.5</v>
      </c>
    </row>
    <row r="94" spans="1:3" x14ac:dyDescent="0.2">
      <c r="B94" s="36" t="s">
        <v>31</v>
      </c>
      <c r="C94" s="37" t="s">
        <v>30</v>
      </c>
    </row>
  </sheetData>
  <pageMargins left="0.7" right="0.7" top="0.75" bottom="0.75" header="0.3" footer="0.3"/>
  <pageSetup paperSize="9" orientation="portrait" verticalDpi="0" copies="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3"/>
  <sheetViews>
    <sheetView topLeftCell="A67" workbookViewId="0">
      <selection activeCell="B93" sqref="B93:C94"/>
    </sheetView>
  </sheetViews>
  <sheetFormatPr defaultRowHeight="11.25" x14ac:dyDescent="0.2"/>
  <cols>
    <col min="1" max="1" width="3.5" customWidth="1"/>
    <col min="2" max="2" width="84.6640625" customWidth="1"/>
    <col min="3" max="3" width="20.6640625" customWidth="1"/>
    <col min="4" max="4" width="9.5" bestFit="1" customWidth="1"/>
  </cols>
  <sheetData>
    <row r="1" spans="1:4" ht="12" x14ac:dyDescent="0.2">
      <c r="A1" s="9"/>
      <c r="B1" s="106" t="s">
        <v>43</v>
      </c>
      <c r="C1" s="9"/>
    </row>
    <row r="2" spans="1:4" ht="13.5" x14ac:dyDescent="0.25">
      <c r="A2" s="9"/>
      <c r="B2" s="79"/>
      <c r="C2" s="9"/>
    </row>
    <row r="3" spans="1:4" ht="12" x14ac:dyDescent="0.2">
      <c r="A3" s="10"/>
      <c r="B3" s="44" t="s">
        <v>32</v>
      </c>
      <c r="C3" s="11">
        <v>3211.7</v>
      </c>
    </row>
    <row r="4" spans="1:4" ht="13.5" x14ac:dyDescent="0.25">
      <c r="A4" s="104"/>
      <c r="B4" s="103" t="s">
        <v>362</v>
      </c>
      <c r="C4" s="141"/>
    </row>
    <row r="5" spans="1:4" ht="10.9" customHeight="1" x14ac:dyDescent="0.2">
      <c r="A5" s="12"/>
      <c r="B5" s="62"/>
      <c r="C5" s="70"/>
    </row>
    <row r="6" spans="1:4" ht="10.9" customHeight="1" x14ac:dyDescent="0.2">
      <c r="A6" s="12"/>
      <c r="B6" s="43" t="s">
        <v>400</v>
      </c>
      <c r="C6" s="142">
        <v>607205.74</v>
      </c>
    </row>
    <row r="7" spans="1:4" ht="10.9" customHeight="1" x14ac:dyDescent="0.2">
      <c r="A7" s="12"/>
      <c r="B7" s="43" t="s">
        <v>45</v>
      </c>
      <c r="C7" s="142">
        <v>606306.79</v>
      </c>
    </row>
    <row r="8" spans="1:4" ht="10.9" customHeight="1" x14ac:dyDescent="0.2">
      <c r="A8" s="12"/>
      <c r="B8" s="43" t="s">
        <v>46</v>
      </c>
      <c r="C8" s="142">
        <v>717946.37</v>
      </c>
      <c r="D8" s="45"/>
    </row>
    <row r="9" spans="1:4" ht="10.9" customHeight="1" x14ac:dyDescent="0.2">
      <c r="A9" s="47"/>
      <c r="B9" s="58"/>
      <c r="C9" s="70"/>
    </row>
    <row r="10" spans="1:4" ht="10.9" customHeight="1" thickBot="1" x14ac:dyDescent="0.25">
      <c r="A10" s="69"/>
      <c r="B10" s="68" t="s">
        <v>50</v>
      </c>
      <c r="C10" s="144" t="s">
        <v>39</v>
      </c>
    </row>
    <row r="11" spans="1:4" ht="10.9" customHeight="1" thickBot="1" x14ac:dyDescent="0.25">
      <c r="A11" s="65">
        <v>1</v>
      </c>
      <c r="B11" s="49" t="s">
        <v>23</v>
      </c>
      <c r="C11" s="55">
        <f>SUM(C12:C16)</f>
        <v>125165.04000000001</v>
      </c>
    </row>
    <row r="12" spans="1:4" ht="10.9" customHeight="1" x14ac:dyDescent="0.2">
      <c r="A12" s="13"/>
      <c r="B12" s="14" t="s">
        <v>26</v>
      </c>
      <c r="C12" s="7"/>
    </row>
    <row r="13" spans="1:4" ht="10.9" customHeight="1" x14ac:dyDescent="0.2">
      <c r="A13" s="13"/>
      <c r="B13" s="14" t="s">
        <v>28</v>
      </c>
      <c r="C13" s="39">
        <f>89778.66+18135.29</f>
        <v>107913.95000000001</v>
      </c>
    </row>
    <row r="14" spans="1:4" ht="10.9" customHeight="1" x14ac:dyDescent="0.2">
      <c r="A14" s="13"/>
      <c r="B14" s="14" t="s">
        <v>29</v>
      </c>
      <c r="C14" s="39"/>
    </row>
    <row r="15" spans="1:4" ht="10.9" customHeight="1" x14ac:dyDescent="0.2">
      <c r="A15" s="13"/>
      <c r="B15" s="14" t="s">
        <v>42</v>
      </c>
      <c r="C15" s="39">
        <f>8767.58+1346.08+1081.11+197.62+3778.04+753.75</f>
        <v>15924.18</v>
      </c>
    </row>
    <row r="16" spans="1:4" ht="10.9" customHeight="1" thickBot="1" x14ac:dyDescent="0.25">
      <c r="A16" s="13"/>
      <c r="B16" s="14" t="s">
        <v>27</v>
      </c>
      <c r="C16" s="39">
        <v>1326.91</v>
      </c>
    </row>
    <row r="17" spans="1:3" ht="10.9" customHeight="1" thickBot="1" x14ac:dyDescent="0.25">
      <c r="A17" s="66">
        <v>2</v>
      </c>
      <c r="B17" s="50" t="s">
        <v>24</v>
      </c>
      <c r="C17" s="54">
        <f>SUM(C19:C41)</f>
        <v>285959.03999999998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v>90760.58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25271.09</v>
      </c>
    </row>
    <row r="28" spans="1:3" ht="10.9" customHeight="1" x14ac:dyDescent="0.2">
      <c r="A28" s="29"/>
      <c r="B28" s="19" t="s">
        <v>93</v>
      </c>
      <c r="C28" s="39">
        <v>12782.89</v>
      </c>
    </row>
    <row r="29" spans="1:3" ht="10.9" customHeight="1" x14ac:dyDescent="0.2">
      <c r="A29" s="29"/>
      <c r="B29" s="19" t="s">
        <v>94</v>
      </c>
      <c r="C29" s="39">
        <v>2570.71</v>
      </c>
    </row>
    <row r="30" spans="1:3" ht="10.9" customHeight="1" x14ac:dyDescent="0.2">
      <c r="A30" s="29"/>
      <c r="B30" s="122" t="s">
        <v>95</v>
      </c>
      <c r="C30" s="40">
        <v>1471.27</v>
      </c>
    </row>
    <row r="31" spans="1:3" ht="10.9" customHeight="1" x14ac:dyDescent="0.2">
      <c r="A31" s="29"/>
      <c r="B31" s="41" t="s">
        <v>14</v>
      </c>
      <c r="C31" s="84">
        <v>3755.18</v>
      </c>
    </row>
    <row r="32" spans="1:3" ht="10.9" customHeight="1" x14ac:dyDescent="0.2">
      <c r="A32" s="29"/>
      <c r="B32" s="22" t="s">
        <v>38</v>
      </c>
      <c r="C32" s="39">
        <v>2993.09</v>
      </c>
    </row>
    <row r="33" spans="1:3" ht="10.9" customHeight="1" x14ac:dyDescent="0.2">
      <c r="A33" s="29"/>
      <c r="B33" s="22" t="s">
        <v>37</v>
      </c>
      <c r="C33" s="39"/>
    </row>
    <row r="34" spans="1:3" ht="10.9" customHeight="1" x14ac:dyDescent="0.2">
      <c r="A34" s="29"/>
      <c r="B34" s="22" t="s">
        <v>36</v>
      </c>
      <c r="C34" s="39">
        <v>354</v>
      </c>
    </row>
    <row r="35" spans="1:3" ht="10.9" customHeight="1" x14ac:dyDescent="0.2">
      <c r="A35" s="29"/>
      <c r="B35" s="42" t="s">
        <v>35</v>
      </c>
      <c r="C35" s="40">
        <v>125621.68</v>
      </c>
    </row>
    <row r="36" spans="1:3" ht="10.9" customHeight="1" x14ac:dyDescent="0.2">
      <c r="A36" s="24"/>
      <c r="B36" s="25" t="s">
        <v>18</v>
      </c>
      <c r="C36" s="26"/>
    </row>
    <row r="37" spans="1:3" ht="10.9" customHeight="1" x14ac:dyDescent="0.2">
      <c r="A37" s="27"/>
      <c r="B37" s="28" t="s">
        <v>15</v>
      </c>
      <c r="C37" s="18"/>
    </row>
    <row r="38" spans="1:3" ht="10.9" customHeight="1" x14ac:dyDescent="0.2">
      <c r="A38" s="29"/>
      <c r="B38" s="30" t="s">
        <v>20</v>
      </c>
      <c r="C38" s="39">
        <f>11651.65+2330.33</f>
        <v>13981.98</v>
      </c>
    </row>
    <row r="39" spans="1:3" ht="10.9" customHeight="1" x14ac:dyDescent="0.2">
      <c r="A39" s="29"/>
      <c r="B39" s="30" t="s">
        <v>21</v>
      </c>
      <c r="C39" s="20"/>
    </row>
    <row r="40" spans="1:3" ht="10.9" customHeight="1" x14ac:dyDescent="0.2">
      <c r="A40" s="29"/>
      <c r="B40" s="30" t="s">
        <v>22</v>
      </c>
      <c r="C40" s="20"/>
    </row>
    <row r="41" spans="1:3" ht="10.9" customHeight="1" thickBot="1" x14ac:dyDescent="0.25">
      <c r="A41" s="29"/>
      <c r="B41" s="31" t="s">
        <v>55</v>
      </c>
      <c r="C41" s="39">
        <v>6396.57</v>
      </c>
    </row>
    <row r="42" spans="1:3" ht="10.9" customHeight="1" thickBot="1" x14ac:dyDescent="0.25">
      <c r="A42" s="146">
        <v>3</v>
      </c>
      <c r="B42" s="113" t="s">
        <v>0</v>
      </c>
      <c r="C42" s="85">
        <v>23124.240000000002</v>
      </c>
    </row>
    <row r="43" spans="1:3" ht="10.9" customHeight="1" thickBot="1" x14ac:dyDescent="0.25">
      <c r="A43" s="66">
        <v>4</v>
      </c>
      <c r="B43" s="116" t="s">
        <v>25</v>
      </c>
      <c r="C43" s="54">
        <v>31410.43</v>
      </c>
    </row>
    <row r="44" spans="1:3" ht="10.9" customHeight="1" thickBot="1" x14ac:dyDescent="0.25">
      <c r="A44" s="147">
        <v>5</v>
      </c>
      <c r="B44" s="114" t="s">
        <v>1</v>
      </c>
      <c r="C44" s="115">
        <v>12600</v>
      </c>
    </row>
    <row r="45" spans="1:3" ht="10.9" customHeight="1" thickBot="1" x14ac:dyDescent="0.25">
      <c r="A45" s="148">
        <v>6</v>
      </c>
      <c r="B45" s="117" t="s">
        <v>2</v>
      </c>
      <c r="C45" s="121">
        <f>SUM(C46:C54)</f>
        <v>150852</v>
      </c>
    </row>
    <row r="46" spans="1:3" ht="10.9" customHeight="1" x14ac:dyDescent="0.2">
      <c r="A46" s="67"/>
      <c r="B46" s="76" t="s">
        <v>365</v>
      </c>
      <c r="C46" s="7">
        <v>17164</v>
      </c>
    </row>
    <row r="47" spans="1:3" ht="10.9" customHeight="1" x14ac:dyDescent="0.2">
      <c r="A47" s="67"/>
      <c r="B47" s="76" t="s">
        <v>367</v>
      </c>
      <c r="C47" s="7">
        <v>2800</v>
      </c>
    </row>
    <row r="48" spans="1:3" ht="10.9" customHeight="1" x14ac:dyDescent="0.2">
      <c r="A48" s="67"/>
      <c r="B48" s="76" t="s">
        <v>370</v>
      </c>
      <c r="C48" s="7">
        <v>72675</v>
      </c>
    </row>
    <row r="49" spans="1:3" ht="10.9" customHeight="1" x14ac:dyDescent="0.2">
      <c r="A49" s="67"/>
      <c r="B49" s="76" t="s">
        <v>366</v>
      </c>
      <c r="C49" s="7">
        <v>20502</v>
      </c>
    </row>
    <row r="50" spans="1:3" ht="10.9" customHeight="1" x14ac:dyDescent="0.2">
      <c r="A50" s="67"/>
      <c r="B50" s="76" t="s">
        <v>368</v>
      </c>
      <c r="C50" s="7">
        <v>7886</v>
      </c>
    </row>
    <row r="51" spans="1:3" ht="10.9" customHeight="1" x14ac:dyDescent="0.2">
      <c r="A51" s="67"/>
      <c r="B51" s="76" t="s">
        <v>371</v>
      </c>
      <c r="C51" s="7">
        <v>4500</v>
      </c>
    </row>
    <row r="52" spans="1:3" ht="10.9" customHeight="1" x14ac:dyDescent="0.2">
      <c r="A52" s="67"/>
      <c r="B52" s="76" t="s">
        <v>89</v>
      </c>
      <c r="C52" s="7">
        <v>15600</v>
      </c>
    </row>
    <row r="53" spans="1:3" ht="10.9" customHeight="1" x14ac:dyDescent="0.2">
      <c r="A53" s="67"/>
      <c r="B53" s="76" t="s">
        <v>57</v>
      </c>
      <c r="C53" s="7">
        <v>3000</v>
      </c>
    </row>
    <row r="54" spans="1:3" ht="10.9" customHeight="1" thickBot="1" x14ac:dyDescent="0.25">
      <c r="A54" s="67"/>
      <c r="B54" s="76" t="s">
        <v>369</v>
      </c>
      <c r="C54" s="7">
        <v>6725</v>
      </c>
    </row>
    <row r="55" spans="1:3" ht="10.9" customHeight="1" x14ac:dyDescent="0.2">
      <c r="A55" s="149">
        <v>7</v>
      </c>
      <c r="B55" s="126" t="s">
        <v>48</v>
      </c>
      <c r="C55" s="150">
        <v>40660.120000000003</v>
      </c>
    </row>
    <row r="56" spans="1:3" ht="10.9" customHeight="1" thickBot="1" x14ac:dyDescent="0.25">
      <c r="A56" s="65"/>
      <c r="B56" s="127" t="s">
        <v>48</v>
      </c>
      <c r="C56" s="151">
        <v>48175.5</v>
      </c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2"/>
      <c r="B60" s="101"/>
      <c r="C60" s="61"/>
    </row>
    <row r="61" spans="1:3" ht="10.9" customHeight="1" x14ac:dyDescent="0.2">
      <c r="A61" s="82"/>
      <c r="B61" s="101"/>
      <c r="C61" s="61"/>
    </row>
    <row r="62" spans="1:3" ht="10.9" customHeight="1" x14ac:dyDescent="0.2">
      <c r="A62" s="81"/>
      <c r="B62" s="120"/>
      <c r="C62" s="60"/>
    </row>
    <row r="63" spans="1:3" ht="10.9" customHeight="1" x14ac:dyDescent="0.2">
      <c r="A63" s="81"/>
      <c r="B63" s="120"/>
      <c r="C63" s="107" t="s">
        <v>39</v>
      </c>
    </row>
    <row r="64" spans="1:3" ht="10.9" customHeight="1" x14ac:dyDescent="0.2">
      <c r="A64" s="38"/>
      <c r="B64" s="80" t="s">
        <v>49</v>
      </c>
      <c r="C64" s="53"/>
    </row>
    <row r="65" spans="1:3" ht="10.9" customHeight="1" x14ac:dyDescent="0.2">
      <c r="A65" s="38"/>
      <c r="B65" s="62" t="s">
        <v>52</v>
      </c>
      <c r="C65" s="130">
        <v>256800</v>
      </c>
    </row>
    <row r="66" spans="1:3" ht="10.9" customHeight="1" x14ac:dyDescent="0.2">
      <c r="A66" s="38"/>
      <c r="B66" s="43" t="s">
        <v>44</v>
      </c>
      <c r="C66" s="59">
        <v>133212.48000000001</v>
      </c>
    </row>
    <row r="67" spans="1:3" ht="10.9" customHeight="1" x14ac:dyDescent="0.2">
      <c r="A67" s="38"/>
      <c r="B67" s="43" t="s">
        <v>45</v>
      </c>
      <c r="C67" s="59">
        <f>136169.66+20157.83</f>
        <v>156327.49</v>
      </c>
    </row>
    <row r="68" spans="1:3" ht="10.9" customHeight="1" x14ac:dyDescent="0.2">
      <c r="A68" s="38"/>
      <c r="B68" s="43" t="s">
        <v>46</v>
      </c>
      <c r="C68" s="59">
        <f>C71</f>
        <v>309908.33999999997</v>
      </c>
    </row>
    <row r="69" spans="1:3" ht="10.9" customHeight="1" x14ac:dyDescent="0.2">
      <c r="A69" s="38"/>
      <c r="B69" s="43"/>
      <c r="C69" s="59"/>
    </row>
    <row r="70" spans="1:3" ht="10.9" customHeight="1" x14ac:dyDescent="0.2">
      <c r="A70" s="38"/>
      <c r="B70" s="62" t="s">
        <v>53</v>
      </c>
      <c r="C70" s="129">
        <f>C67+C65-C68</f>
        <v>103219.15000000002</v>
      </c>
    </row>
    <row r="71" spans="1:3" ht="10.9" customHeight="1" x14ac:dyDescent="0.2">
      <c r="A71" s="38">
        <v>8</v>
      </c>
      <c r="B71" s="51" t="s">
        <v>3</v>
      </c>
      <c r="C71" s="56">
        <f>SUM(C72:C74)</f>
        <v>309908.33999999997</v>
      </c>
    </row>
    <row r="72" spans="1:3" ht="10.9" customHeight="1" x14ac:dyDescent="0.2">
      <c r="A72" s="32"/>
      <c r="B72" s="33" t="s">
        <v>4</v>
      </c>
      <c r="C72" s="34">
        <v>31665</v>
      </c>
    </row>
    <row r="73" spans="1:3" ht="10.9" customHeight="1" x14ac:dyDescent="0.2">
      <c r="A73" s="32"/>
      <c r="B73" s="33" t="s">
        <v>363</v>
      </c>
      <c r="C73" s="34">
        <v>158461</v>
      </c>
    </row>
    <row r="74" spans="1:3" ht="10.9" customHeight="1" x14ac:dyDescent="0.2">
      <c r="A74" s="32"/>
      <c r="B74" s="33" t="s">
        <v>364</v>
      </c>
      <c r="C74" s="139">
        <v>119782.34</v>
      </c>
    </row>
    <row r="75" spans="1:3" ht="10.9" customHeight="1" x14ac:dyDescent="0.2">
      <c r="A75" s="9"/>
      <c r="B75" s="1"/>
      <c r="C75" s="86"/>
    </row>
    <row r="76" spans="1:3" ht="10.9" customHeight="1" x14ac:dyDescent="0.2">
      <c r="A76" s="9"/>
      <c r="B76" s="1"/>
      <c r="C76" s="86"/>
    </row>
    <row r="77" spans="1:3" ht="10.9" customHeight="1" x14ac:dyDescent="0.2">
      <c r="A77" s="9"/>
      <c r="B77" s="90" t="s">
        <v>80</v>
      </c>
      <c r="C77" s="91" t="s">
        <v>81</v>
      </c>
    </row>
    <row r="78" spans="1:3" ht="10.9" customHeight="1" x14ac:dyDescent="0.2">
      <c r="B78" s="89"/>
      <c r="C78" s="92" t="s">
        <v>82</v>
      </c>
    </row>
    <row r="79" spans="1:3" ht="10.9" customHeight="1" x14ac:dyDescent="0.2">
      <c r="B79" s="88" t="s">
        <v>24</v>
      </c>
      <c r="C79" s="88">
        <v>4.1500000000000004</v>
      </c>
    </row>
    <row r="80" spans="1:3" ht="10.9" customHeight="1" x14ac:dyDescent="0.2">
      <c r="B80" s="88" t="s">
        <v>78</v>
      </c>
      <c r="C80" s="88">
        <v>3.4</v>
      </c>
    </row>
    <row r="81" spans="2:3" ht="10.9" customHeight="1" x14ac:dyDescent="0.2">
      <c r="B81" s="88" t="s">
        <v>77</v>
      </c>
      <c r="C81" s="88">
        <v>4</v>
      </c>
    </row>
    <row r="82" spans="2:3" ht="10.9" customHeight="1" x14ac:dyDescent="0.2">
      <c r="B82" s="88" t="s">
        <v>76</v>
      </c>
      <c r="C82" s="88">
        <v>1.3</v>
      </c>
    </row>
    <row r="83" spans="2:3" ht="10.9" customHeight="1" x14ac:dyDescent="0.2">
      <c r="B83" s="88" t="s">
        <v>75</v>
      </c>
      <c r="C83" s="88">
        <v>1.65</v>
      </c>
    </row>
    <row r="84" spans="2:3" ht="10.9" customHeight="1" x14ac:dyDescent="0.2">
      <c r="B84" s="88" t="s">
        <v>48</v>
      </c>
      <c r="C84" s="88">
        <v>2.5</v>
      </c>
    </row>
    <row r="85" spans="2:3" ht="10.9" customHeight="1" x14ac:dyDescent="0.2">
      <c r="B85" s="125" t="s">
        <v>1</v>
      </c>
      <c r="C85" s="125">
        <v>0.4</v>
      </c>
    </row>
    <row r="86" spans="2:3" ht="10.9" customHeight="1" x14ac:dyDescent="0.2">
      <c r="B86" s="125"/>
      <c r="C86" s="125"/>
    </row>
    <row r="87" spans="2:3" ht="10.9" customHeight="1" x14ac:dyDescent="0.2">
      <c r="B87" s="88" t="s">
        <v>79</v>
      </c>
      <c r="C87" s="88">
        <f>SUM(C79:C86)</f>
        <v>17.399999999999999</v>
      </c>
    </row>
    <row r="88" spans="2:3" ht="10.9" customHeight="1" x14ac:dyDescent="0.2">
      <c r="B88" s="134"/>
      <c r="C88" s="134"/>
    </row>
    <row r="89" spans="2:3" ht="10.9" customHeight="1" x14ac:dyDescent="0.2"/>
    <row r="90" spans="2:3" ht="10.9" customHeight="1" x14ac:dyDescent="0.2">
      <c r="B90" s="88" t="s">
        <v>49</v>
      </c>
      <c r="C90" s="96">
        <v>3.7</v>
      </c>
    </row>
    <row r="91" spans="2:3" ht="10.9" customHeight="1" x14ac:dyDescent="0.2">
      <c r="B91" s="134"/>
      <c r="C91" s="135"/>
    </row>
    <row r="92" spans="2:3" ht="10.9" customHeight="1" x14ac:dyDescent="0.2">
      <c r="B92" s="134"/>
      <c r="C92" s="135"/>
    </row>
    <row r="93" spans="2:3" ht="10.9" customHeight="1" x14ac:dyDescent="0.2">
      <c r="B93" s="125" t="s">
        <v>253</v>
      </c>
      <c r="C93" s="125">
        <v>35</v>
      </c>
    </row>
    <row r="94" spans="2:3" ht="10.9" customHeight="1" x14ac:dyDescent="0.2">
      <c r="B94" s="125" t="s">
        <v>254</v>
      </c>
      <c r="C94" s="125">
        <v>35.5</v>
      </c>
    </row>
    <row r="95" spans="2:3" ht="10.9" customHeight="1" x14ac:dyDescent="0.2">
      <c r="B95" s="138"/>
      <c r="C95" s="138"/>
    </row>
    <row r="96" spans="2:3" ht="10.9" customHeight="1" x14ac:dyDescent="0.2">
      <c r="B96" s="138"/>
      <c r="C96" s="138"/>
    </row>
    <row r="97" spans="2:3" ht="10.9" customHeight="1" x14ac:dyDescent="0.2">
      <c r="B97" s="1" t="s">
        <v>31</v>
      </c>
      <c r="C97" s="86" t="s">
        <v>30</v>
      </c>
    </row>
    <row r="98" spans="2:3" ht="10.9" customHeight="1" x14ac:dyDescent="0.2"/>
    <row r="99" spans="2:3" ht="10.9" customHeight="1" x14ac:dyDescent="0.2"/>
    <row r="100" spans="2:3" ht="10.9" customHeight="1" x14ac:dyDescent="0.2"/>
    <row r="101" spans="2:3" ht="10.9" customHeight="1" x14ac:dyDescent="0.2"/>
    <row r="102" spans="2:3" ht="10.9" customHeight="1" x14ac:dyDescent="0.2"/>
    <row r="103" spans="2:3" ht="10.9" customHeight="1" x14ac:dyDescent="0.2"/>
    <row r="104" spans="2:3" ht="10.9" customHeight="1" x14ac:dyDescent="0.2"/>
    <row r="105" spans="2:3" ht="10.9" customHeight="1" x14ac:dyDescent="0.2"/>
    <row r="106" spans="2:3" ht="10.9" customHeight="1" x14ac:dyDescent="0.2"/>
    <row r="107" spans="2:3" ht="10.9" customHeight="1" x14ac:dyDescent="0.2"/>
    <row r="108" spans="2:3" ht="10.9" customHeight="1" x14ac:dyDescent="0.2"/>
    <row r="109" spans="2:3" ht="10.9" customHeight="1" x14ac:dyDescent="0.2"/>
    <row r="110" spans="2:3" ht="10.9" customHeight="1" x14ac:dyDescent="0.2"/>
    <row r="111" spans="2:3" ht="10.9" customHeight="1" x14ac:dyDescent="0.2"/>
    <row r="112" spans="2:3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  <row r="135" ht="10.9" customHeight="1" x14ac:dyDescent="0.2"/>
    <row r="136" ht="10.9" customHeight="1" x14ac:dyDescent="0.2"/>
    <row r="137" ht="10.9" customHeight="1" x14ac:dyDescent="0.2"/>
    <row r="138" ht="10.9" customHeight="1" x14ac:dyDescent="0.2"/>
    <row r="139" ht="10.9" customHeight="1" x14ac:dyDescent="0.2"/>
    <row r="140" ht="10.9" customHeight="1" x14ac:dyDescent="0.2"/>
    <row r="141" ht="10.9" customHeight="1" x14ac:dyDescent="0.2"/>
    <row r="142" ht="10.9" customHeight="1" x14ac:dyDescent="0.2"/>
    <row r="143" ht="10.9" customHeight="1" x14ac:dyDescent="0.2"/>
    <row r="144" ht="10.9" customHeight="1" x14ac:dyDescent="0.2"/>
    <row r="145" ht="10.9" customHeight="1" x14ac:dyDescent="0.2"/>
    <row r="146" ht="10.9" customHeight="1" x14ac:dyDescent="0.2"/>
    <row r="147" ht="10.9" customHeight="1" x14ac:dyDescent="0.2"/>
    <row r="148" ht="10.9" customHeight="1" x14ac:dyDescent="0.2"/>
    <row r="149" ht="10.9" customHeight="1" x14ac:dyDescent="0.2"/>
    <row r="150" ht="10.9" customHeight="1" x14ac:dyDescent="0.2"/>
    <row r="151" ht="10.9" customHeight="1" x14ac:dyDescent="0.2"/>
    <row r="152" ht="10.9" customHeight="1" x14ac:dyDescent="0.2"/>
    <row r="153" ht="10.9" customHeight="1" x14ac:dyDescent="0.2"/>
    <row r="154" ht="10.9" customHeight="1" x14ac:dyDescent="0.2"/>
    <row r="155" ht="10.9" customHeight="1" x14ac:dyDescent="0.2"/>
    <row r="156" ht="10.9" customHeight="1" x14ac:dyDescent="0.2"/>
    <row r="157" ht="10.9" customHeight="1" x14ac:dyDescent="0.2"/>
    <row r="158" ht="10.9" customHeight="1" x14ac:dyDescent="0.2"/>
    <row r="159" ht="10.9" customHeight="1" x14ac:dyDescent="0.2"/>
    <row r="160" ht="10.9" customHeight="1" x14ac:dyDescent="0.2"/>
    <row r="161" ht="10.9" customHeight="1" x14ac:dyDescent="0.2"/>
    <row r="162" ht="10.9" customHeight="1" x14ac:dyDescent="0.2"/>
    <row r="163" ht="10.9" customHeight="1" x14ac:dyDescent="0.2"/>
    <row r="164" ht="10.9" customHeight="1" x14ac:dyDescent="0.2"/>
    <row r="165" ht="10.9" customHeight="1" x14ac:dyDescent="0.2"/>
    <row r="166" ht="10.9" customHeight="1" x14ac:dyDescent="0.2"/>
    <row r="167" ht="10.9" customHeight="1" x14ac:dyDescent="0.2"/>
    <row r="168" ht="10.9" customHeight="1" x14ac:dyDescent="0.2"/>
    <row r="169" ht="10.9" customHeight="1" x14ac:dyDescent="0.2"/>
    <row r="170" ht="10.9" customHeight="1" x14ac:dyDescent="0.2"/>
    <row r="171" ht="10.9" customHeight="1" x14ac:dyDescent="0.2"/>
    <row r="172" ht="10.9" customHeight="1" x14ac:dyDescent="0.2"/>
    <row r="173" ht="10.9" customHeight="1" x14ac:dyDescent="0.2"/>
    <row r="174" ht="10.9" customHeight="1" x14ac:dyDescent="0.2"/>
    <row r="175" ht="10.9" customHeight="1" x14ac:dyDescent="0.2"/>
    <row r="176" ht="10.9" customHeight="1" x14ac:dyDescent="0.2"/>
    <row r="177" ht="10.9" customHeight="1" x14ac:dyDescent="0.2"/>
    <row r="178" ht="10.9" customHeight="1" x14ac:dyDescent="0.2"/>
    <row r="179" ht="10.9" customHeight="1" x14ac:dyDescent="0.2"/>
    <row r="180" ht="10.9" customHeight="1" x14ac:dyDescent="0.2"/>
    <row r="181" ht="10.9" customHeight="1" x14ac:dyDescent="0.2"/>
    <row r="182" ht="10.9" customHeight="1" x14ac:dyDescent="0.2"/>
    <row r="183" ht="10.9" customHeight="1" x14ac:dyDescent="0.2"/>
    <row r="184" ht="10.9" customHeight="1" x14ac:dyDescent="0.2"/>
    <row r="185" ht="10.9" customHeight="1" x14ac:dyDescent="0.2"/>
    <row r="186" ht="10.9" customHeight="1" x14ac:dyDescent="0.2"/>
    <row r="187" ht="10.9" customHeight="1" x14ac:dyDescent="0.2"/>
    <row r="188" ht="10.9" customHeight="1" x14ac:dyDescent="0.2"/>
    <row r="189" ht="10.9" customHeight="1" x14ac:dyDescent="0.2"/>
    <row r="190" ht="10.9" customHeight="1" x14ac:dyDescent="0.2"/>
    <row r="191" ht="10.9" customHeight="1" x14ac:dyDescent="0.2"/>
    <row r="192" ht="10.9" customHeight="1" x14ac:dyDescent="0.2"/>
    <row r="193" ht="10.9" customHeight="1" x14ac:dyDescent="0.2"/>
    <row r="194" ht="10.9" customHeight="1" x14ac:dyDescent="0.2"/>
    <row r="195" ht="10.9" customHeight="1" x14ac:dyDescent="0.2"/>
    <row r="196" ht="10.9" customHeight="1" x14ac:dyDescent="0.2"/>
    <row r="197" ht="10.9" customHeight="1" x14ac:dyDescent="0.2"/>
    <row r="198" ht="10.9" customHeight="1" x14ac:dyDescent="0.2"/>
    <row r="199" ht="10.9" customHeight="1" x14ac:dyDescent="0.2"/>
    <row r="200" ht="10.9" customHeight="1" x14ac:dyDescent="0.2"/>
    <row r="201" ht="10.9" customHeight="1" x14ac:dyDescent="0.2"/>
    <row r="202" ht="10.9" customHeight="1" x14ac:dyDescent="0.2"/>
    <row r="203" ht="10.9" customHeight="1" x14ac:dyDescent="0.2"/>
    <row r="204" ht="10.9" customHeight="1" x14ac:dyDescent="0.2"/>
    <row r="205" ht="10.9" customHeight="1" x14ac:dyDescent="0.2"/>
    <row r="206" ht="10.9" customHeight="1" x14ac:dyDescent="0.2"/>
    <row r="207" ht="10.9" customHeight="1" x14ac:dyDescent="0.2"/>
    <row r="208" ht="10.9" customHeight="1" x14ac:dyDescent="0.2"/>
    <row r="209" ht="10.9" customHeight="1" x14ac:dyDescent="0.2"/>
    <row r="210" ht="10.9" customHeight="1" x14ac:dyDescent="0.2"/>
    <row r="211" ht="10.9" customHeight="1" x14ac:dyDescent="0.2"/>
    <row r="212" ht="10.9" customHeight="1" x14ac:dyDescent="0.2"/>
    <row r="213" ht="10.9" customHeight="1" x14ac:dyDescent="0.2"/>
    <row r="214" ht="10.9" customHeight="1" x14ac:dyDescent="0.2"/>
    <row r="215" ht="10.9" customHeight="1" x14ac:dyDescent="0.2"/>
    <row r="216" ht="10.9" customHeight="1" x14ac:dyDescent="0.2"/>
    <row r="217" ht="10.9" customHeight="1" x14ac:dyDescent="0.2"/>
    <row r="218" ht="10.9" customHeight="1" x14ac:dyDescent="0.2"/>
    <row r="219" ht="10.9" customHeight="1" x14ac:dyDescent="0.2"/>
    <row r="220" ht="10.9" customHeight="1" x14ac:dyDescent="0.2"/>
    <row r="221" ht="10.9" customHeight="1" x14ac:dyDescent="0.2"/>
    <row r="222" ht="10.9" customHeight="1" x14ac:dyDescent="0.2"/>
    <row r="223" ht="10.9" customHeight="1" x14ac:dyDescent="0.2"/>
    <row r="224" ht="10.9" customHeight="1" x14ac:dyDescent="0.2"/>
    <row r="225" ht="10.9" customHeight="1" x14ac:dyDescent="0.2"/>
    <row r="226" ht="10.9" customHeight="1" x14ac:dyDescent="0.2"/>
    <row r="227" ht="10.9" customHeight="1" x14ac:dyDescent="0.2"/>
    <row r="228" ht="10.9" customHeight="1" x14ac:dyDescent="0.2"/>
    <row r="229" ht="10.9" customHeight="1" x14ac:dyDescent="0.2"/>
    <row r="230" ht="10.9" customHeight="1" x14ac:dyDescent="0.2"/>
    <row r="231" ht="10.9" customHeight="1" x14ac:dyDescent="0.2"/>
    <row r="232" ht="10.9" customHeight="1" x14ac:dyDescent="0.2"/>
    <row r="233" ht="10.9" customHeight="1" x14ac:dyDescent="0.2"/>
    <row r="234" ht="10.9" customHeight="1" x14ac:dyDescent="0.2"/>
    <row r="235" ht="10.9" customHeight="1" x14ac:dyDescent="0.2"/>
    <row r="236" ht="10.9" customHeight="1" x14ac:dyDescent="0.2"/>
    <row r="237" ht="10.9" customHeight="1" x14ac:dyDescent="0.2"/>
    <row r="238" ht="10.9" customHeight="1" x14ac:dyDescent="0.2"/>
    <row r="239" ht="10.9" customHeight="1" x14ac:dyDescent="0.2"/>
    <row r="240" ht="10.9" customHeight="1" x14ac:dyDescent="0.2"/>
    <row r="241" ht="10.9" customHeight="1" x14ac:dyDescent="0.2"/>
    <row r="242" ht="10.9" customHeight="1" x14ac:dyDescent="0.2"/>
    <row r="243" ht="10.9" customHeight="1" x14ac:dyDescent="0.2"/>
    <row r="244" ht="10.9" customHeight="1" x14ac:dyDescent="0.2"/>
    <row r="245" ht="10.9" customHeight="1" x14ac:dyDescent="0.2"/>
    <row r="246" ht="10.9" customHeight="1" x14ac:dyDescent="0.2"/>
    <row r="247" ht="10.9" customHeight="1" x14ac:dyDescent="0.2"/>
    <row r="248" ht="10.9" customHeight="1" x14ac:dyDescent="0.2"/>
    <row r="249" ht="10.9" customHeight="1" x14ac:dyDescent="0.2"/>
    <row r="250" ht="10.9" customHeight="1" x14ac:dyDescent="0.2"/>
    <row r="251" ht="10.9" customHeight="1" x14ac:dyDescent="0.2"/>
    <row r="252" ht="10.9" customHeight="1" x14ac:dyDescent="0.2"/>
    <row r="253" ht="10.9" customHeight="1" x14ac:dyDescent="0.2"/>
    <row r="254" ht="10.9" customHeight="1" x14ac:dyDescent="0.2"/>
    <row r="255" ht="10.9" customHeight="1" x14ac:dyDescent="0.2"/>
    <row r="256" ht="10.9" customHeight="1" x14ac:dyDescent="0.2"/>
    <row r="257" ht="10.9" customHeight="1" x14ac:dyDescent="0.2"/>
    <row r="258" ht="10.9" customHeight="1" x14ac:dyDescent="0.2"/>
    <row r="259" ht="10.9" customHeight="1" x14ac:dyDescent="0.2"/>
    <row r="260" ht="10.9" customHeight="1" x14ac:dyDescent="0.2"/>
    <row r="261" ht="10.9" customHeight="1" x14ac:dyDescent="0.2"/>
    <row r="262" ht="10.9" customHeight="1" x14ac:dyDescent="0.2"/>
    <row r="263" ht="10.9" customHeight="1" x14ac:dyDescent="0.2"/>
    <row r="264" ht="10.9" customHeight="1" x14ac:dyDescent="0.2"/>
    <row r="265" ht="10.9" customHeight="1" x14ac:dyDescent="0.2"/>
    <row r="266" ht="10.9" customHeight="1" x14ac:dyDescent="0.2"/>
    <row r="267" ht="10.9" customHeight="1" x14ac:dyDescent="0.2"/>
    <row r="268" ht="10.9" customHeight="1" x14ac:dyDescent="0.2"/>
    <row r="269" ht="10.9" customHeight="1" x14ac:dyDescent="0.2"/>
    <row r="270" ht="10.9" customHeight="1" x14ac:dyDescent="0.2"/>
    <row r="271" ht="10.9" customHeight="1" x14ac:dyDescent="0.2"/>
    <row r="272" ht="10.9" customHeight="1" x14ac:dyDescent="0.2"/>
    <row r="273" ht="10.9" customHeight="1" x14ac:dyDescent="0.2"/>
    <row r="274" ht="10.9" customHeight="1" x14ac:dyDescent="0.2"/>
    <row r="275" ht="10.9" customHeight="1" x14ac:dyDescent="0.2"/>
    <row r="276" ht="10.9" customHeight="1" x14ac:dyDescent="0.2"/>
    <row r="277" ht="10.9" customHeight="1" x14ac:dyDescent="0.2"/>
    <row r="278" ht="10.9" customHeight="1" x14ac:dyDescent="0.2"/>
    <row r="279" ht="10.9" customHeight="1" x14ac:dyDescent="0.2"/>
    <row r="280" ht="10.9" customHeight="1" x14ac:dyDescent="0.2"/>
    <row r="281" ht="10.9" customHeight="1" x14ac:dyDescent="0.2"/>
    <row r="282" ht="10.9" customHeight="1" x14ac:dyDescent="0.2"/>
    <row r="283" ht="10.9" customHeight="1" x14ac:dyDescent="0.2"/>
    <row r="284" ht="10.9" customHeight="1" x14ac:dyDescent="0.2"/>
    <row r="285" ht="10.9" customHeight="1" x14ac:dyDescent="0.2"/>
    <row r="286" ht="10.9" customHeight="1" x14ac:dyDescent="0.2"/>
    <row r="287" ht="10.9" customHeight="1" x14ac:dyDescent="0.2"/>
    <row r="288" ht="10.9" customHeight="1" x14ac:dyDescent="0.2"/>
    <row r="289" ht="10.9" customHeight="1" x14ac:dyDescent="0.2"/>
    <row r="290" ht="10.9" customHeight="1" x14ac:dyDescent="0.2"/>
    <row r="291" ht="10.9" customHeight="1" x14ac:dyDescent="0.2"/>
    <row r="292" ht="10.9" customHeight="1" x14ac:dyDescent="0.2"/>
    <row r="293" ht="10.9" customHeight="1" x14ac:dyDescent="0.2"/>
    <row r="294" ht="10.9" customHeight="1" x14ac:dyDescent="0.2"/>
    <row r="295" ht="10.9" customHeight="1" x14ac:dyDescent="0.2"/>
    <row r="296" ht="10.9" customHeight="1" x14ac:dyDescent="0.2"/>
    <row r="297" ht="10.9" customHeight="1" x14ac:dyDescent="0.2"/>
    <row r="298" ht="10.9" customHeight="1" x14ac:dyDescent="0.2"/>
    <row r="299" ht="10.9" customHeight="1" x14ac:dyDescent="0.2"/>
    <row r="300" ht="10.9" customHeight="1" x14ac:dyDescent="0.2"/>
    <row r="301" ht="10.9" customHeight="1" x14ac:dyDescent="0.2"/>
    <row r="302" ht="10.9" customHeight="1" x14ac:dyDescent="0.2"/>
    <row r="303" ht="10.9" customHeight="1" x14ac:dyDescent="0.2"/>
    <row r="304" ht="10.9" customHeight="1" x14ac:dyDescent="0.2"/>
    <row r="305" ht="10.9" customHeight="1" x14ac:dyDescent="0.2"/>
    <row r="306" ht="10.9" customHeight="1" x14ac:dyDescent="0.2"/>
    <row r="307" ht="10.9" customHeight="1" x14ac:dyDescent="0.2"/>
    <row r="308" ht="10.9" customHeight="1" x14ac:dyDescent="0.2"/>
    <row r="309" ht="10.9" customHeight="1" x14ac:dyDescent="0.2"/>
    <row r="310" ht="10.9" customHeight="1" x14ac:dyDescent="0.2"/>
    <row r="311" ht="10.9" customHeight="1" x14ac:dyDescent="0.2"/>
    <row r="312" ht="10.9" customHeight="1" x14ac:dyDescent="0.2"/>
    <row r="313" ht="10.9" customHeight="1" x14ac:dyDescent="0.2"/>
    <row r="314" ht="10.9" customHeight="1" x14ac:dyDescent="0.2"/>
    <row r="315" ht="10.9" customHeight="1" x14ac:dyDescent="0.2"/>
    <row r="316" ht="10.9" customHeight="1" x14ac:dyDescent="0.2"/>
    <row r="317" ht="10.9" customHeight="1" x14ac:dyDescent="0.2"/>
    <row r="318" ht="10.9" customHeight="1" x14ac:dyDescent="0.2"/>
    <row r="319" ht="10.9" customHeight="1" x14ac:dyDescent="0.2"/>
    <row r="320" ht="10.9" customHeight="1" x14ac:dyDescent="0.2"/>
    <row r="321" ht="10.9" customHeight="1" x14ac:dyDescent="0.2"/>
    <row r="322" ht="10.9" customHeight="1" x14ac:dyDescent="0.2"/>
    <row r="323" ht="10.9" customHeight="1" x14ac:dyDescent="0.2"/>
    <row r="324" ht="10.9" customHeight="1" x14ac:dyDescent="0.2"/>
    <row r="325" ht="10.9" customHeight="1" x14ac:dyDescent="0.2"/>
    <row r="326" ht="10.9" customHeight="1" x14ac:dyDescent="0.2"/>
    <row r="327" ht="10.9" customHeight="1" x14ac:dyDescent="0.2"/>
    <row r="328" ht="10.9" customHeight="1" x14ac:dyDescent="0.2"/>
    <row r="329" ht="10.9" customHeight="1" x14ac:dyDescent="0.2"/>
    <row r="330" ht="10.9" customHeight="1" x14ac:dyDescent="0.2"/>
    <row r="331" ht="10.9" customHeight="1" x14ac:dyDescent="0.2"/>
    <row r="332" ht="10.9" customHeight="1" x14ac:dyDescent="0.2"/>
    <row r="333" ht="10.9" customHeight="1" x14ac:dyDescent="0.2"/>
    <row r="334" ht="10.9" customHeight="1" x14ac:dyDescent="0.2"/>
    <row r="335" ht="10.9" customHeight="1" x14ac:dyDescent="0.2"/>
    <row r="336" ht="10.9" customHeight="1" x14ac:dyDescent="0.2"/>
    <row r="337" ht="10.9" customHeight="1" x14ac:dyDescent="0.2"/>
    <row r="338" ht="10.9" customHeight="1" x14ac:dyDescent="0.2"/>
    <row r="339" ht="10.9" customHeight="1" x14ac:dyDescent="0.2"/>
    <row r="340" ht="10.9" customHeight="1" x14ac:dyDescent="0.2"/>
    <row r="341" ht="10.9" customHeight="1" x14ac:dyDescent="0.2"/>
    <row r="342" ht="10.9" customHeight="1" x14ac:dyDescent="0.2"/>
    <row r="343" ht="10.9" customHeight="1" x14ac:dyDescent="0.2"/>
    <row r="344" ht="10.9" customHeight="1" x14ac:dyDescent="0.2"/>
    <row r="345" ht="10.9" customHeight="1" x14ac:dyDescent="0.2"/>
    <row r="346" ht="10.9" customHeight="1" x14ac:dyDescent="0.2"/>
    <row r="347" ht="10.9" customHeight="1" x14ac:dyDescent="0.2"/>
    <row r="348" ht="10.9" customHeight="1" x14ac:dyDescent="0.2"/>
    <row r="349" ht="10.9" customHeight="1" x14ac:dyDescent="0.2"/>
    <row r="350" ht="10.9" customHeight="1" x14ac:dyDescent="0.2"/>
    <row r="351" ht="10.9" customHeight="1" x14ac:dyDescent="0.2"/>
    <row r="352" ht="10.9" customHeight="1" x14ac:dyDescent="0.2"/>
    <row r="353" ht="10.9" customHeight="1" x14ac:dyDescent="0.2"/>
    <row r="354" ht="10.9" customHeight="1" x14ac:dyDescent="0.2"/>
    <row r="355" ht="10.9" customHeight="1" x14ac:dyDescent="0.2"/>
    <row r="356" ht="10.9" customHeight="1" x14ac:dyDescent="0.2"/>
    <row r="357" ht="10.9" customHeight="1" x14ac:dyDescent="0.2"/>
    <row r="358" ht="10.9" customHeight="1" x14ac:dyDescent="0.2"/>
    <row r="359" ht="10.9" customHeight="1" x14ac:dyDescent="0.2"/>
    <row r="360" ht="10.9" customHeight="1" x14ac:dyDescent="0.2"/>
    <row r="361" ht="10.9" customHeight="1" x14ac:dyDescent="0.2"/>
    <row r="362" ht="10.9" customHeight="1" x14ac:dyDescent="0.2"/>
    <row r="363" ht="10.9" customHeight="1" x14ac:dyDescent="0.2"/>
    <row r="364" ht="10.9" customHeight="1" x14ac:dyDescent="0.2"/>
    <row r="365" ht="10.9" customHeight="1" x14ac:dyDescent="0.2"/>
    <row r="366" ht="10.9" customHeight="1" x14ac:dyDescent="0.2"/>
    <row r="367" ht="10.9" customHeight="1" x14ac:dyDescent="0.2"/>
    <row r="368" ht="10.9" customHeight="1" x14ac:dyDescent="0.2"/>
    <row r="369" ht="10.9" customHeight="1" x14ac:dyDescent="0.2"/>
    <row r="370" ht="10.9" customHeight="1" x14ac:dyDescent="0.2"/>
    <row r="371" ht="10.9" customHeight="1" x14ac:dyDescent="0.2"/>
    <row r="372" ht="10.9" customHeight="1" x14ac:dyDescent="0.2"/>
    <row r="373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topLeftCell="A67" workbookViewId="0">
      <selection activeCell="B90" sqref="B90:C91"/>
    </sheetView>
  </sheetViews>
  <sheetFormatPr defaultRowHeight="11.25" x14ac:dyDescent="0.2"/>
  <cols>
    <col min="1" max="1" width="3" customWidth="1"/>
    <col min="2" max="2" width="85.5" customWidth="1"/>
    <col min="3" max="3" width="19.5" customWidth="1"/>
  </cols>
  <sheetData>
    <row r="1" spans="1:3" ht="10.15" customHeight="1" x14ac:dyDescent="0.2">
      <c r="A1" s="9"/>
      <c r="B1" s="106" t="s">
        <v>43</v>
      </c>
      <c r="C1" s="9"/>
    </row>
    <row r="2" spans="1:3" ht="10.15" customHeight="1" x14ac:dyDescent="0.25">
      <c r="A2" s="9"/>
      <c r="B2" s="79"/>
      <c r="C2" s="9"/>
    </row>
    <row r="3" spans="1:3" ht="12" customHeight="1" x14ac:dyDescent="0.2">
      <c r="A3" s="10"/>
      <c r="B3" s="44" t="s">
        <v>32</v>
      </c>
      <c r="C3" s="11">
        <v>1302.3</v>
      </c>
    </row>
    <row r="4" spans="1:3" ht="12" customHeight="1" x14ac:dyDescent="0.25">
      <c r="A4" s="104"/>
      <c r="B4" s="94" t="s">
        <v>73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282246.26</v>
      </c>
    </row>
    <row r="7" spans="1:3" ht="10.9" customHeight="1" x14ac:dyDescent="0.2">
      <c r="A7" s="12"/>
      <c r="B7" s="43" t="s">
        <v>45</v>
      </c>
      <c r="C7" s="142">
        <v>258634.06</v>
      </c>
    </row>
    <row r="8" spans="1:3" ht="10.9" customHeight="1" x14ac:dyDescent="0.2">
      <c r="A8" s="12"/>
      <c r="B8" s="43" t="s">
        <v>46</v>
      </c>
      <c r="C8" s="142">
        <v>306185.2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2" customHeight="1" thickBot="1" x14ac:dyDescent="0.25">
      <c r="A11" s="65">
        <v>1</v>
      </c>
      <c r="B11" s="49" t="s">
        <v>23</v>
      </c>
      <c r="C11" s="55">
        <f>SUM(C12:C16)</f>
        <v>34405.960000000006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7">
        <v>25496.47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8471.08</v>
      </c>
    </row>
    <row r="16" spans="1:3" ht="10.9" customHeight="1" thickBot="1" x14ac:dyDescent="0.25">
      <c r="A16" s="13"/>
      <c r="B16" s="14" t="s">
        <v>27</v>
      </c>
      <c r="C16" s="39">
        <v>438.41</v>
      </c>
    </row>
    <row r="17" spans="1:4" ht="12" customHeight="1" thickBot="1" x14ac:dyDescent="0.25">
      <c r="A17" s="66">
        <v>2</v>
      </c>
      <c r="B17" s="50" t="s">
        <v>24</v>
      </c>
      <c r="C17" s="54">
        <f>SUM(C19:C43)</f>
        <v>136420.32999999999</v>
      </c>
    </row>
    <row r="18" spans="1:4" ht="10.9" customHeight="1" x14ac:dyDescent="0.2">
      <c r="A18" s="15"/>
      <c r="B18" s="16" t="s">
        <v>17</v>
      </c>
      <c r="C18" s="145"/>
    </row>
    <row r="19" spans="1:4" ht="10.9" customHeight="1" x14ac:dyDescent="0.2">
      <c r="A19" s="29"/>
      <c r="B19" s="17" t="s">
        <v>6</v>
      </c>
      <c r="C19" s="18"/>
    </row>
    <row r="20" spans="1:4" ht="10.9" customHeight="1" x14ac:dyDescent="0.2">
      <c r="A20" s="29"/>
      <c r="B20" s="19" t="s">
        <v>7</v>
      </c>
      <c r="C20" s="39"/>
    </row>
    <row r="21" spans="1:4" ht="10.9" customHeight="1" x14ac:dyDescent="0.2">
      <c r="A21" s="29"/>
      <c r="B21" s="19" t="s">
        <v>9</v>
      </c>
      <c r="C21" s="20"/>
    </row>
    <row r="22" spans="1:4" ht="10.9" customHeight="1" x14ac:dyDescent="0.2">
      <c r="A22" s="29"/>
      <c r="B22" s="19" t="s">
        <v>8</v>
      </c>
      <c r="C22" s="39">
        <v>38935.31</v>
      </c>
      <c r="D22" s="73"/>
    </row>
    <row r="23" spans="1:4" ht="10.9" customHeight="1" x14ac:dyDescent="0.2">
      <c r="A23" s="29"/>
      <c r="B23" s="19" t="s">
        <v>10</v>
      </c>
      <c r="C23" s="20"/>
    </row>
    <row r="24" spans="1:4" ht="10.9" customHeight="1" x14ac:dyDescent="0.2">
      <c r="A24" s="29"/>
      <c r="B24" s="19" t="s">
        <v>11</v>
      </c>
      <c r="C24" s="20"/>
    </row>
    <row r="25" spans="1:4" ht="10.9" customHeight="1" x14ac:dyDescent="0.2">
      <c r="A25" s="29"/>
      <c r="B25" s="19" t="s">
        <v>12</v>
      </c>
      <c r="C25" s="20"/>
    </row>
    <row r="26" spans="1:4" ht="10.9" customHeight="1" x14ac:dyDescent="0.2">
      <c r="A26" s="29"/>
      <c r="B26" s="19" t="s">
        <v>13</v>
      </c>
      <c r="C26" s="20"/>
    </row>
    <row r="27" spans="1:4" ht="10.9" customHeight="1" x14ac:dyDescent="0.2">
      <c r="A27" s="29"/>
      <c r="B27" s="17" t="s">
        <v>92</v>
      </c>
      <c r="C27" s="84">
        <v>11077.56</v>
      </c>
    </row>
    <row r="28" spans="1:4" ht="10.9" customHeight="1" x14ac:dyDescent="0.2">
      <c r="A28" s="29"/>
      <c r="B28" s="19" t="s">
        <v>93</v>
      </c>
      <c r="C28" s="39">
        <v>5222.5600000000004</v>
      </c>
    </row>
    <row r="29" spans="1:4" ht="10.9" customHeight="1" x14ac:dyDescent="0.2">
      <c r="A29" s="29"/>
      <c r="B29" s="19" t="s">
        <v>94</v>
      </c>
      <c r="C29" s="39">
        <v>1042.46</v>
      </c>
    </row>
    <row r="30" spans="1:4" ht="10.9" customHeight="1" x14ac:dyDescent="0.2">
      <c r="A30" s="29"/>
      <c r="B30" s="122" t="s">
        <v>95</v>
      </c>
      <c r="C30" s="40">
        <v>609.95000000000005</v>
      </c>
    </row>
    <row r="31" spans="1:4" ht="10.9" customHeight="1" x14ac:dyDescent="0.2">
      <c r="A31" s="29"/>
      <c r="B31" s="41" t="s">
        <v>14</v>
      </c>
      <c r="C31" s="18">
        <v>3539.57</v>
      </c>
    </row>
    <row r="32" spans="1:4" ht="10.9" customHeight="1" x14ac:dyDescent="0.2">
      <c r="A32" s="29"/>
      <c r="B32" s="22" t="s">
        <v>41</v>
      </c>
      <c r="C32" s="20">
        <v>4285</v>
      </c>
    </row>
    <row r="33" spans="1:3" ht="10.9" customHeight="1" x14ac:dyDescent="0.2">
      <c r="A33" s="29"/>
      <c r="B33" s="22" t="s">
        <v>16</v>
      </c>
      <c r="C33" s="20"/>
    </row>
    <row r="34" spans="1:3" ht="10.9" customHeight="1" x14ac:dyDescent="0.2">
      <c r="A34" s="29"/>
      <c r="B34" s="22" t="s">
        <v>38</v>
      </c>
      <c r="C34" s="39">
        <v>2739.49</v>
      </c>
    </row>
    <row r="35" spans="1:3" ht="10.9" customHeight="1" x14ac:dyDescent="0.2">
      <c r="A35" s="29"/>
      <c r="B35" s="22" t="s">
        <v>37</v>
      </c>
      <c r="C35" s="20"/>
    </row>
    <row r="36" spans="1:3" ht="10.9" customHeight="1" x14ac:dyDescent="0.2">
      <c r="A36" s="29"/>
      <c r="B36" s="22" t="s">
        <v>36</v>
      </c>
      <c r="C36" s="39">
        <v>143.56</v>
      </c>
    </row>
    <row r="37" spans="1:3" ht="10.9" customHeight="1" x14ac:dyDescent="0.2">
      <c r="A37" s="29"/>
      <c r="B37" s="42" t="s">
        <v>35</v>
      </c>
      <c r="C37" s="40">
        <v>50938.46</v>
      </c>
    </row>
    <row r="38" spans="1:3" ht="10.9" customHeight="1" x14ac:dyDescent="0.2">
      <c r="A38" s="24"/>
      <c r="B38" s="25" t="s">
        <v>18</v>
      </c>
      <c r="C38" s="26"/>
    </row>
    <row r="39" spans="1:3" ht="10.9" customHeight="1" x14ac:dyDescent="0.2">
      <c r="A39" s="27"/>
      <c r="B39" s="28" t="s">
        <v>15</v>
      </c>
      <c r="C39" s="18"/>
    </row>
    <row r="40" spans="1:3" ht="10.9" customHeight="1" x14ac:dyDescent="0.2">
      <c r="A40" s="29"/>
      <c r="B40" s="30" t="s">
        <v>20</v>
      </c>
      <c r="C40" s="20">
        <v>5669.5</v>
      </c>
    </row>
    <row r="41" spans="1:3" ht="10.9" customHeight="1" x14ac:dyDescent="0.2">
      <c r="A41" s="29"/>
      <c r="B41" s="30" t="s">
        <v>21</v>
      </c>
      <c r="C41" s="20"/>
    </row>
    <row r="42" spans="1:3" ht="10.9" customHeight="1" x14ac:dyDescent="0.2">
      <c r="A42" s="29"/>
      <c r="B42" s="30" t="s">
        <v>22</v>
      </c>
      <c r="C42" s="20"/>
    </row>
    <row r="43" spans="1:3" ht="10.9" customHeight="1" thickBot="1" x14ac:dyDescent="0.25">
      <c r="A43" s="29"/>
      <c r="B43" s="31" t="s">
        <v>55</v>
      </c>
      <c r="C43" s="39">
        <v>12216.91</v>
      </c>
    </row>
    <row r="44" spans="1:3" ht="10.9" customHeight="1" thickBot="1" x14ac:dyDescent="0.25">
      <c r="A44" s="146">
        <v>3</v>
      </c>
      <c r="B44" s="113" t="s">
        <v>0</v>
      </c>
      <c r="C44" s="85">
        <v>9338.31</v>
      </c>
    </row>
    <row r="45" spans="1:3" ht="10.9" customHeight="1" thickBot="1" x14ac:dyDescent="0.25">
      <c r="A45" s="66">
        <v>4</v>
      </c>
      <c r="B45" s="116" t="s">
        <v>25</v>
      </c>
      <c r="C45" s="54">
        <v>12591.98</v>
      </c>
    </row>
    <row r="46" spans="1:3" ht="10.9" customHeight="1" thickBot="1" x14ac:dyDescent="0.25">
      <c r="A46" s="147">
        <v>5</v>
      </c>
      <c r="B46" s="114" t="s">
        <v>1</v>
      </c>
      <c r="C46" s="115"/>
    </row>
    <row r="47" spans="1:3" ht="10.9" customHeight="1" thickBot="1" x14ac:dyDescent="0.25">
      <c r="A47" s="148">
        <v>6</v>
      </c>
      <c r="B47" s="117" t="s">
        <v>2</v>
      </c>
      <c r="C47" s="121">
        <f>SUM(C48:C54)</f>
        <v>77407</v>
      </c>
    </row>
    <row r="48" spans="1:3" ht="10.9" customHeight="1" x14ac:dyDescent="0.2">
      <c r="A48" s="67"/>
      <c r="B48" s="76" t="s">
        <v>66</v>
      </c>
      <c r="C48" s="7">
        <v>12001</v>
      </c>
    </row>
    <row r="49" spans="1:3" ht="10.9" customHeight="1" x14ac:dyDescent="0.2">
      <c r="A49" s="67"/>
      <c r="B49" s="76" t="s">
        <v>67</v>
      </c>
      <c r="C49" s="7">
        <v>15060</v>
      </c>
    </row>
    <row r="50" spans="1:3" ht="10.9" customHeight="1" x14ac:dyDescent="0.2">
      <c r="A50" s="67"/>
      <c r="B50" s="76" t="s">
        <v>74</v>
      </c>
      <c r="C50" s="7">
        <v>7000</v>
      </c>
    </row>
    <row r="51" spans="1:3" ht="10.9" customHeight="1" x14ac:dyDescent="0.2">
      <c r="A51" s="67"/>
      <c r="B51" s="76" t="s">
        <v>68</v>
      </c>
      <c r="C51" s="7">
        <v>23005</v>
      </c>
    </row>
    <row r="52" spans="1:3" ht="10.9" customHeight="1" x14ac:dyDescent="0.2">
      <c r="A52" s="67"/>
      <c r="B52" s="76" t="s">
        <v>69</v>
      </c>
      <c r="C52" s="7">
        <v>14960</v>
      </c>
    </row>
    <row r="53" spans="1:3" ht="10.9" customHeight="1" x14ac:dyDescent="0.2">
      <c r="A53" s="67"/>
      <c r="B53" s="76" t="s">
        <v>72</v>
      </c>
      <c r="C53" s="7">
        <v>5381</v>
      </c>
    </row>
    <row r="54" spans="1:3" ht="10.9" customHeight="1" x14ac:dyDescent="0.2">
      <c r="A54" s="67"/>
      <c r="B54" s="76" t="s">
        <v>70</v>
      </c>
      <c r="C54" s="7"/>
    </row>
    <row r="55" spans="1:3" ht="10.9" customHeight="1" thickBot="1" x14ac:dyDescent="0.25">
      <c r="A55" s="67"/>
      <c r="B55" s="76" t="s">
        <v>71</v>
      </c>
      <c r="C55" s="7"/>
    </row>
    <row r="56" spans="1:3" ht="10.9" customHeight="1" x14ac:dyDescent="0.2">
      <c r="A56" s="149">
        <v>7</v>
      </c>
      <c r="B56" s="126" t="s">
        <v>48</v>
      </c>
      <c r="C56" s="150">
        <v>16487.12</v>
      </c>
    </row>
    <row r="57" spans="1:3" ht="10.9" customHeight="1" thickBot="1" x14ac:dyDescent="0.25">
      <c r="A57" s="65"/>
      <c r="B57" s="127" t="s">
        <v>48</v>
      </c>
      <c r="C57" s="151">
        <v>19534.5</v>
      </c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1"/>
      <c r="B60" s="120"/>
      <c r="C60" s="60"/>
    </row>
    <row r="61" spans="1:3" ht="10.9" customHeight="1" x14ac:dyDescent="0.2">
      <c r="A61" s="81"/>
      <c r="B61" s="120"/>
      <c r="C61" s="107" t="s">
        <v>39</v>
      </c>
    </row>
    <row r="62" spans="1:3" ht="12" customHeight="1" x14ac:dyDescent="0.2">
      <c r="A62" s="38"/>
      <c r="B62" s="80" t="s">
        <v>49</v>
      </c>
      <c r="C62" s="53"/>
    </row>
    <row r="63" spans="1:3" ht="12" customHeight="1" x14ac:dyDescent="0.2">
      <c r="A63" s="38"/>
      <c r="B63" s="62" t="s">
        <v>52</v>
      </c>
      <c r="C63" s="63">
        <v>-68000</v>
      </c>
    </row>
    <row r="64" spans="1:3" ht="12" customHeight="1" x14ac:dyDescent="0.2">
      <c r="A64" s="38"/>
      <c r="B64" s="43" t="s">
        <v>44</v>
      </c>
      <c r="C64" s="59">
        <v>90851.04</v>
      </c>
    </row>
    <row r="65" spans="1:3" ht="12" customHeight="1" x14ac:dyDescent="0.2">
      <c r="A65" s="38"/>
      <c r="B65" s="43" t="s">
        <v>45</v>
      </c>
      <c r="C65" s="59">
        <v>83305.88</v>
      </c>
    </row>
    <row r="66" spans="1:3" ht="12" customHeight="1" x14ac:dyDescent="0.2">
      <c r="A66" s="38"/>
      <c r="B66" s="43" t="s">
        <v>46</v>
      </c>
      <c r="C66" s="59">
        <f>C69</f>
        <v>22664</v>
      </c>
    </row>
    <row r="67" spans="1:3" ht="12" customHeight="1" x14ac:dyDescent="0.2">
      <c r="A67" s="38"/>
      <c r="B67" s="43"/>
      <c r="C67" s="59"/>
    </row>
    <row r="68" spans="1:3" ht="12" customHeight="1" x14ac:dyDescent="0.2">
      <c r="A68" s="38"/>
      <c r="B68" s="62" t="s">
        <v>53</v>
      </c>
      <c r="C68" s="71">
        <f>C65+C63-C66</f>
        <v>-7358.1199999999953</v>
      </c>
    </row>
    <row r="69" spans="1:3" ht="12" customHeight="1" x14ac:dyDescent="0.2">
      <c r="A69" s="38">
        <v>8</v>
      </c>
      <c r="B69" s="51" t="s">
        <v>3</v>
      </c>
      <c r="C69" s="56">
        <f>SUM(C70:C71)</f>
        <v>22664</v>
      </c>
    </row>
    <row r="70" spans="1:3" ht="12" customHeight="1" x14ac:dyDescent="0.2">
      <c r="A70" s="32"/>
      <c r="B70" s="33" t="s">
        <v>4</v>
      </c>
      <c r="C70" s="34">
        <v>22664</v>
      </c>
    </row>
    <row r="71" spans="1:3" ht="12" customHeight="1" x14ac:dyDescent="0.2">
      <c r="A71" s="32"/>
      <c r="B71" s="33"/>
      <c r="C71" s="34"/>
    </row>
    <row r="72" spans="1:3" ht="12" customHeight="1" x14ac:dyDescent="0.2">
      <c r="A72" s="77"/>
      <c r="B72" s="78"/>
      <c r="C72" s="21"/>
    </row>
    <row r="73" spans="1:3" ht="12" customHeight="1" x14ac:dyDescent="0.2">
      <c r="A73" s="77"/>
      <c r="B73" s="78"/>
      <c r="C73" s="21"/>
    </row>
    <row r="74" spans="1:3" ht="12" customHeight="1" x14ac:dyDescent="0.2">
      <c r="A74" s="77"/>
      <c r="B74" s="78"/>
      <c r="C74" s="21"/>
    </row>
    <row r="75" spans="1:3" ht="12" customHeight="1" x14ac:dyDescent="0.2">
      <c r="A75" s="9"/>
      <c r="B75" s="1"/>
      <c r="C75" s="86"/>
    </row>
    <row r="76" spans="1:3" ht="12" customHeight="1" x14ac:dyDescent="0.2">
      <c r="A76" s="9"/>
      <c r="B76" s="1"/>
      <c r="C76" s="86"/>
    </row>
    <row r="77" spans="1:3" ht="12" customHeight="1" x14ac:dyDescent="0.2">
      <c r="A77" s="9"/>
      <c r="B77" s="90" t="s">
        <v>80</v>
      </c>
      <c r="C77" s="91" t="s">
        <v>81</v>
      </c>
    </row>
    <row r="78" spans="1:3" ht="12" customHeight="1" x14ac:dyDescent="0.2">
      <c r="B78" s="89"/>
      <c r="C78" s="92" t="s">
        <v>195</v>
      </c>
    </row>
    <row r="79" spans="1:3" ht="12" customHeight="1" x14ac:dyDescent="0.2">
      <c r="B79" s="88" t="s">
        <v>24</v>
      </c>
      <c r="C79" s="88">
        <v>8.24</v>
      </c>
    </row>
    <row r="80" spans="1:3" ht="12" customHeight="1" x14ac:dyDescent="0.2">
      <c r="B80" s="88" t="s">
        <v>78</v>
      </c>
      <c r="C80" s="88">
        <v>2.2000000000000002</v>
      </c>
    </row>
    <row r="81" spans="2:3" ht="12" customHeight="1" x14ac:dyDescent="0.2">
      <c r="B81" s="88" t="s">
        <v>77</v>
      </c>
      <c r="C81" s="88">
        <v>3.27</v>
      </c>
    </row>
    <row r="82" spans="2:3" ht="12" customHeight="1" x14ac:dyDescent="0.2">
      <c r="B82" s="88" t="s">
        <v>76</v>
      </c>
      <c r="C82" s="88">
        <v>1.3</v>
      </c>
    </row>
    <row r="83" spans="2:3" ht="12" customHeight="1" x14ac:dyDescent="0.2">
      <c r="B83" s="88" t="s">
        <v>75</v>
      </c>
      <c r="C83" s="88">
        <v>1.65</v>
      </c>
    </row>
    <row r="84" spans="2:3" ht="12" customHeight="1" x14ac:dyDescent="0.2">
      <c r="B84" s="88" t="s">
        <v>48</v>
      </c>
      <c r="C84" s="88">
        <v>2.5</v>
      </c>
    </row>
    <row r="85" spans="2:3" ht="12" customHeight="1" x14ac:dyDescent="0.2">
      <c r="B85" s="87"/>
      <c r="C85" s="87"/>
    </row>
    <row r="86" spans="2:3" ht="12" customHeight="1" x14ac:dyDescent="0.2">
      <c r="B86" s="88" t="s">
        <v>79</v>
      </c>
      <c r="C86" s="88">
        <f>SUM(C79:C84)</f>
        <v>19.16</v>
      </c>
    </row>
    <row r="87" spans="2:3" ht="12" customHeight="1" x14ac:dyDescent="0.2"/>
    <row r="88" spans="2:3" ht="12" customHeight="1" x14ac:dyDescent="0.2">
      <c r="B88" s="88" t="s">
        <v>49</v>
      </c>
      <c r="C88" s="88">
        <v>6</v>
      </c>
    </row>
    <row r="89" spans="2:3" ht="12" customHeight="1" x14ac:dyDescent="0.2"/>
    <row r="90" spans="2:3" ht="12" customHeight="1" x14ac:dyDescent="0.2">
      <c r="B90" s="125" t="s">
        <v>253</v>
      </c>
      <c r="C90" s="125">
        <v>35</v>
      </c>
    </row>
    <row r="91" spans="2:3" ht="12" customHeight="1" x14ac:dyDescent="0.2">
      <c r="B91" s="125" t="s">
        <v>254</v>
      </c>
      <c r="C91" s="125">
        <v>35.5</v>
      </c>
    </row>
    <row r="92" spans="2:3" ht="12" customHeight="1" x14ac:dyDescent="0.2">
      <c r="B92" s="138"/>
      <c r="C92" s="138"/>
    </row>
    <row r="93" spans="2:3" ht="12" customHeight="1" x14ac:dyDescent="0.2">
      <c r="B93" s="138"/>
      <c r="C93" s="138"/>
    </row>
    <row r="94" spans="2:3" ht="12" customHeight="1" x14ac:dyDescent="0.2">
      <c r="B94" s="1" t="s">
        <v>31</v>
      </c>
      <c r="C94" s="86" t="s">
        <v>30</v>
      </c>
    </row>
    <row r="95" spans="2:3" ht="12" customHeight="1" x14ac:dyDescent="0.2"/>
    <row r="96" spans="2:3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0.15" customHeight="1" x14ac:dyDescent="0.2"/>
    <row r="122" ht="10.15" customHeight="1" x14ac:dyDescent="0.2"/>
    <row r="123" ht="10.15" customHeight="1" x14ac:dyDescent="0.2"/>
    <row r="124" ht="10.15" customHeight="1" x14ac:dyDescent="0.2"/>
    <row r="125" ht="10.15" customHeight="1" x14ac:dyDescent="0.2"/>
    <row r="126" ht="10.15" customHeight="1" x14ac:dyDescent="0.2"/>
    <row r="127" ht="10.15" customHeight="1" x14ac:dyDescent="0.2"/>
    <row r="128" ht="10.15" customHeight="1" x14ac:dyDescent="0.2"/>
    <row r="129" ht="10.15" customHeight="1" x14ac:dyDescent="0.2"/>
    <row r="130" ht="10.15" customHeight="1" x14ac:dyDescent="0.2"/>
    <row r="131" ht="10.15" customHeight="1" x14ac:dyDescent="0.2"/>
    <row r="132" ht="10.15" customHeight="1" x14ac:dyDescent="0.2"/>
    <row r="133" ht="10.15" customHeight="1" x14ac:dyDescent="0.2"/>
    <row r="134" ht="10.15" customHeight="1" x14ac:dyDescent="0.2"/>
    <row r="135" ht="10.15" customHeight="1" x14ac:dyDescent="0.2"/>
    <row r="136" ht="10.15" customHeight="1" x14ac:dyDescent="0.2"/>
    <row r="137" ht="10.15" customHeight="1" x14ac:dyDescent="0.2"/>
    <row r="138" ht="10.15" customHeight="1" x14ac:dyDescent="0.2"/>
    <row r="139" ht="10.15" customHeight="1" x14ac:dyDescent="0.2"/>
    <row r="140" ht="10.15" customHeight="1" x14ac:dyDescent="0.2"/>
    <row r="141" ht="10.15" customHeight="1" x14ac:dyDescent="0.2"/>
    <row r="142" ht="10.15" customHeight="1" x14ac:dyDescent="0.2"/>
    <row r="143" ht="10.15" customHeight="1" x14ac:dyDescent="0.2"/>
    <row r="144" ht="10.15" customHeight="1" x14ac:dyDescent="0.2"/>
    <row r="145" ht="10.15" customHeight="1" x14ac:dyDescent="0.2"/>
    <row r="146" ht="10.15" customHeight="1" x14ac:dyDescent="0.2"/>
    <row r="147" ht="10.15" customHeight="1" x14ac:dyDescent="0.2"/>
    <row r="148" ht="10.15" customHeight="1" x14ac:dyDescent="0.2"/>
    <row r="149" ht="10.15" customHeight="1" x14ac:dyDescent="0.2"/>
    <row r="150" ht="10.15" customHeight="1" x14ac:dyDescent="0.2"/>
    <row r="151" ht="10.15" customHeight="1" x14ac:dyDescent="0.2"/>
    <row r="152" ht="10.15" customHeight="1" x14ac:dyDescent="0.2"/>
    <row r="153" ht="10.15" customHeight="1" x14ac:dyDescent="0.2"/>
    <row r="154" ht="10.15" customHeight="1" x14ac:dyDescent="0.2"/>
    <row r="155" ht="10.15" customHeight="1" x14ac:dyDescent="0.2"/>
    <row r="156" ht="10.15" customHeight="1" x14ac:dyDescent="0.2"/>
    <row r="157" ht="10.15" customHeight="1" x14ac:dyDescent="0.2"/>
    <row r="158" ht="10.15" customHeight="1" x14ac:dyDescent="0.2"/>
    <row r="159" ht="10.15" customHeight="1" x14ac:dyDescent="0.2"/>
    <row r="160" ht="10.15" customHeight="1" x14ac:dyDescent="0.2"/>
    <row r="161" ht="10.15" customHeight="1" x14ac:dyDescent="0.2"/>
    <row r="162" ht="10.15" customHeight="1" x14ac:dyDescent="0.2"/>
    <row r="163" ht="10.15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opLeftCell="A73" workbookViewId="0">
      <selection activeCell="B96" sqref="B96"/>
    </sheetView>
  </sheetViews>
  <sheetFormatPr defaultRowHeight="11.25" x14ac:dyDescent="0.2"/>
  <cols>
    <col min="1" max="1" width="3.1640625" customWidth="1"/>
    <col min="2" max="2" width="85" customWidth="1"/>
    <col min="3" max="3" width="19.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722.2</v>
      </c>
    </row>
    <row r="4" spans="1:3" ht="13.5" x14ac:dyDescent="0.25">
      <c r="A4" s="104"/>
      <c r="B4" s="103" t="s">
        <v>98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168345.25</v>
      </c>
    </row>
    <row r="7" spans="1:3" ht="10.9" customHeight="1" x14ac:dyDescent="0.2">
      <c r="A7" s="12"/>
      <c r="B7" s="43" t="s">
        <v>45</v>
      </c>
      <c r="C7" s="142">
        <v>150635.13</v>
      </c>
    </row>
    <row r="8" spans="1:3" ht="10.9" customHeight="1" x14ac:dyDescent="0.2">
      <c r="A8" s="12"/>
      <c r="B8" s="43" t="s">
        <v>46</v>
      </c>
      <c r="C8" s="142">
        <v>196663.23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36438.300000000003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7">
        <v>25396.799999999999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10745.88</v>
      </c>
    </row>
    <row r="16" spans="1:3" ht="10.9" customHeight="1" thickBot="1" x14ac:dyDescent="0.25">
      <c r="A16" s="13"/>
      <c r="B16" s="14" t="s">
        <v>27</v>
      </c>
      <c r="C16" s="39">
        <v>295.62</v>
      </c>
    </row>
    <row r="17" spans="1:4" ht="10.9" customHeight="1" thickBot="1" x14ac:dyDescent="0.25">
      <c r="A17" s="66">
        <v>2</v>
      </c>
      <c r="B17" s="50" t="s">
        <v>24</v>
      </c>
      <c r="C17" s="54">
        <f>SUM(C19:C45)</f>
        <v>105570.02999999998</v>
      </c>
    </row>
    <row r="18" spans="1:4" ht="10.9" customHeight="1" x14ac:dyDescent="0.2">
      <c r="A18" s="15"/>
      <c r="B18" s="16" t="s">
        <v>17</v>
      </c>
      <c r="C18" s="145"/>
    </row>
    <row r="19" spans="1:4" ht="10.9" customHeight="1" x14ac:dyDescent="0.2">
      <c r="A19" s="29"/>
      <c r="B19" s="17" t="s">
        <v>6</v>
      </c>
      <c r="C19" s="18"/>
      <c r="D19" s="73"/>
    </row>
    <row r="20" spans="1:4" ht="10.9" customHeight="1" x14ac:dyDescent="0.2">
      <c r="A20" s="29"/>
      <c r="B20" s="19" t="s">
        <v>7</v>
      </c>
      <c r="C20" s="39"/>
    </row>
    <row r="21" spans="1:4" ht="10.9" customHeight="1" x14ac:dyDescent="0.2">
      <c r="A21" s="29"/>
      <c r="B21" s="19" t="s">
        <v>9</v>
      </c>
      <c r="C21" s="20"/>
    </row>
    <row r="22" spans="1:4" ht="10.9" customHeight="1" x14ac:dyDescent="0.2">
      <c r="A22" s="29"/>
      <c r="B22" s="19" t="s">
        <v>8</v>
      </c>
      <c r="C22" s="39">
        <v>32320.79</v>
      </c>
    </row>
    <row r="23" spans="1:4" ht="10.9" customHeight="1" x14ac:dyDescent="0.2">
      <c r="A23" s="29"/>
      <c r="B23" s="19" t="s">
        <v>10</v>
      </c>
      <c r="C23" s="20"/>
    </row>
    <row r="24" spans="1:4" ht="10.9" customHeight="1" x14ac:dyDescent="0.2">
      <c r="A24" s="29"/>
      <c r="B24" s="19" t="s">
        <v>11</v>
      </c>
      <c r="C24" s="20"/>
    </row>
    <row r="25" spans="1:4" ht="10.9" customHeight="1" x14ac:dyDescent="0.2">
      <c r="A25" s="29"/>
      <c r="B25" s="19" t="s">
        <v>12</v>
      </c>
      <c r="C25" s="20"/>
    </row>
    <row r="26" spans="1:4" ht="10.9" customHeight="1" x14ac:dyDescent="0.2">
      <c r="A26" s="29"/>
      <c r="B26" s="19" t="s">
        <v>13</v>
      </c>
      <c r="C26" s="20"/>
    </row>
    <row r="27" spans="1:4" ht="10.9" customHeight="1" x14ac:dyDescent="0.2">
      <c r="A27" s="29"/>
      <c r="B27" s="17" t="s">
        <v>92</v>
      </c>
      <c r="C27" s="84">
        <v>6154.2</v>
      </c>
    </row>
    <row r="28" spans="1:4" ht="10.9" customHeight="1" x14ac:dyDescent="0.2">
      <c r="A28" s="29"/>
      <c r="B28" s="19" t="s">
        <v>93</v>
      </c>
      <c r="C28" s="39">
        <v>2869.21</v>
      </c>
    </row>
    <row r="29" spans="1:4" ht="10.9" customHeight="1" x14ac:dyDescent="0.2">
      <c r="A29" s="29"/>
      <c r="B29" s="19" t="s">
        <v>94</v>
      </c>
      <c r="C29" s="39">
        <v>572.72</v>
      </c>
    </row>
    <row r="30" spans="1:4" ht="10.9" customHeight="1" x14ac:dyDescent="0.2">
      <c r="A30" s="29"/>
      <c r="B30" s="122" t="s">
        <v>95</v>
      </c>
      <c r="C30" s="40">
        <v>609.95000000000005</v>
      </c>
    </row>
    <row r="31" spans="1:4" ht="10.9" customHeight="1" x14ac:dyDescent="0.2">
      <c r="A31" s="29"/>
      <c r="B31" s="41" t="s">
        <v>14</v>
      </c>
      <c r="C31" s="18">
        <v>3143.49</v>
      </c>
    </row>
    <row r="32" spans="1:4" ht="10.9" customHeight="1" x14ac:dyDescent="0.2">
      <c r="A32" s="29"/>
      <c r="B32" s="22" t="s">
        <v>41</v>
      </c>
      <c r="C32" s="20">
        <v>4285</v>
      </c>
    </row>
    <row r="33" spans="1:3" ht="10.9" customHeight="1" x14ac:dyDescent="0.2">
      <c r="A33" s="29"/>
      <c r="B33" s="22" t="s">
        <v>99</v>
      </c>
      <c r="C33" s="20">
        <v>2600</v>
      </c>
    </row>
    <row r="34" spans="1:3" ht="10.9" customHeight="1" x14ac:dyDescent="0.2">
      <c r="A34" s="29"/>
      <c r="B34" s="22" t="s">
        <v>38</v>
      </c>
      <c r="C34" s="39">
        <v>1390.49</v>
      </c>
    </row>
    <row r="35" spans="1:3" ht="10.9" customHeight="1" x14ac:dyDescent="0.2">
      <c r="A35" s="29"/>
      <c r="B35" s="22" t="s">
        <v>37</v>
      </c>
      <c r="C35" s="20"/>
    </row>
    <row r="36" spans="1:3" ht="10.9" customHeight="1" x14ac:dyDescent="0.2">
      <c r="A36" s="29"/>
      <c r="B36" s="22" t="s">
        <v>36</v>
      </c>
      <c r="C36" s="39">
        <v>78.86</v>
      </c>
    </row>
    <row r="37" spans="1:3" ht="10.9" customHeight="1" x14ac:dyDescent="0.2">
      <c r="A37" s="29"/>
      <c r="B37" s="22" t="s">
        <v>100</v>
      </c>
      <c r="C37" s="39">
        <v>9671.2999999999993</v>
      </c>
    </row>
    <row r="38" spans="1:3" ht="10.9" customHeight="1" x14ac:dyDescent="0.2">
      <c r="A38" s="29"/>
      <c r="B38" s="22" t="s">
        <v>101</v>
      </c>
      <c r="C38" s="39">
        <v>2488.14</v>
      </c>
    </row>
    <row r="39" spans="1:3" ht="10.9" customHeight="1" x14ac:dyDescent="0.2">
      <c r="A39" s="29"/>
      <c r="B39" s="42" t="s">
        <v>35</v>
      </c>
      <c r="C39" s="40">
        <v>28272.71</v>
      </c>
    </row>
    <row r="40" spans="1:3" ht="10.9" customHeight="1" x14ac:dyDescent="0.2">
      <c r="A40" s="24"/>
      <c r="B40" s="25" t="s">
        <v>18</v>
      </c>
      <c r="C40" s="26"/>
    </row>
    <row r="41" spans="1:3" ht="10.9" customHeight="1" x14ac:dyDescent="0.2">
      <c r="A41" s="27"/>
      <c r="B41" s="28" t="s">
        <v>15</v>
      </c>
      <c r="C41" s="18"/>
    </row>
    <row r="42" spans="1:3" ht="10.9" customHeight="1" x14ac:dyDescent="0.2">
      <c r="A42" s="29"/>
      <c r="B42" s="30" t="s">
        <v>20</v>
      </c>
      <c r="C42" s="39">
        <v>3144.06</v>
      </c>
    </row>
    <row r="43" spans="1:3" ht="10.9" customHeight="1" x14ac:dyDescent="0.2">
      <c r="A43" s="29"/>
      <c r="B43" s="30" t="s">
        <v>21</v>
      </c>
      <c r="C43" s="20"/>
    </row>
    <row r="44" spans="1:3" ht="10.9" customHeight="1" x14ac:dyDescent="0.2">
      <c r="A44" s="29"/>
      <c r="B44" s="30" t="s">
        <v>22</v>
      </c>
      <c r="C44" s="20"/>
    </row>
    <row r="45" spans="1:3" ht="10.9" customHeight="1" thickBot="1" x14ac:dyDescent="0.25">
      <c r="A45" s="29"/>
      <c r="B45" s="31" t="s">
        <v>55</v>
      </c>
      <c r="C45" s="39">
        <v>7969.11</v>
      </c>
    </row>
    <row r="46" spans="1:3" ht="10.9" customHeight="1" thickBot="1" x14ac:dyDescent="0.25">
      <c r="A46" s="146">
        <v>3</v>
      </c>
      <c r="B46" s="113" t="s">
        <v>0</v>
      </c>
      <c r="C46" s="85">
        <v>5130.37</v>
      </c>
    </row>
    <row r="47" spans="1:3" ht="10.9" customHeight="1" thickBot="1" x14ac:dyDescent="0.25">
      <c r="A47" s="66">
        <v>4</v>
      </c>
      <c r="B47" s="116" t="s">
        <v>25</v>
      </c>
      <c r="C47" s="54">
        <v>6984.48</v>
      </c>
    </row>
    <row r="48" spans="1:3" ht="10.9" customHeight="1" thickBot="1" x14ac:dyDescent="0.25">
      <c r="A48" s="147">
        <v>5</v>
      </c>
      <c r="B48" s="114" t="s">
        <v>1</v>
      </c>
      <c r="C48" s="115"/>
    </row>
    <row r="49" spans="1:3" ht="10.9" customHeight="1" thickBot="1" x14ac:dyDescent="0.25">
      <c r="A49" s="148">
        <v>6</v>
      </c>
      <c r="B49" s="117" t="s">
        <v>2</v>
      </c>
      <c r="C49" s="121">
        <f>SUM(C50:C52)</f>
        <v>22564</v>
      </c>
    </row>
    <row r="50" spans="1:3" ht="10.9" customHeight="1" x14ac:dyDescent="0.2">
      <c r="A50" s="67"/>
      <c r="B50" s="76" t="s">
        <v>102</v>
      </c>
      <c r="C50" s="7">
        <v>8110</v>
      </c>
    </row>
    <row r="51" spans="1:3" ht="10.9" customHeight="1" x14ac:dyDescent="0.2">
      <c r="A51" s="67"/>
      <c r="B51" s="76" t="s">
        <v>103</v>
      </c>
      <c r="C51" s="7">
        <v>4717</v>
      </c>
    </row>
    <row r="52" spans="1:3" ht="10.9" customHeight="1" thickBot="1" x14ac:dyDescent="0.25">
      <c r="A52" s="67"/>
      <c r="B52" s="76" t="s">
        <v>104</v>
      </c>
      <c r="C52" s="7">
        <v>9737</v>
      </c>
    </row>
    <row r="53" spans="1:3" ht="10.9" customHeight="1" x14ac:dyDescent="0.2">
      <c r="A53" s="149">
        <v>7</v>
      </c>
      <c r="B53" s="126" t="s">
        <v>48</v>
      </c>
      <c r="C53" s="150">
        <v>9143.0499999999993</v>
      </c>
    </row>
    <row r="54" spans="1:3" ht="10.9" customHeight="1" thickBot="1" x14ac:dyDescent="0.25">
      <c r="A54" s="65"/>
      <c r="B54" s="127" t="s">
        <v>48</v>
      </c>
      <c r="C54" s="151">
        <v>10833</v>
      </c>
    </row>
    <row r="55" spans="1:3" ht="10.9" customHeight="1" x14ac:dyDescent="0.2">
      <c r="A55" s="82"/>
      <c r="B55" s="101"/>
      <c r="C55" s="61"/>
    </row>
    <row r="56" spans="1:3" ht="10.9" customHeight="1" x14ac:dyDescent="0.2">
      <c r="A56" s="82"/>
      <c r="B56" s="101"/>
      <c r="C56" s="61"/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1"/>
      <c r="B59" s="120"/>
      <c r="C59" s="60"/>
    </row>
    <row r="60" spans="1:3" ht="10.9" customHeight="1" x14ac:dyDescent="0.2">
      <c r="A60" s="81"/>
      <c r="B60" s="120"/>
      <c r="C60" s="107" t="s">
        <v>39</v>
      </c>
    </row>
    <row r="61" spans="1:3" ht="10.9" customHeight="1" x14ac:dyDescent="0.2">
      <c r="A61" s="38"/>
      <c r="B61" s="80" t="s">
        <v>49</v>
      </c>
      <c r="C61" s="53"/>
    </row>
    <row r="62" spans="1:3" ht="10.9" customHeight="1" x14ac:dyDescent="0.2">
      <c r="A62" s="38"/>
      <c r="B62" s="62" t="s">
        <v>52</v>
      </c>
      <c r="C62" s="63">
        <v>-24300</v>
      </c>
    </row>
    <row r="63" spans="1:3" ht="10.9" customHeight="1" x14ac:dyDescent="0.2">
      <c r="A63" s="38"/>
      <c r="B63" s="43" t="s">
        <v>44</v>
      </c>
      <c r="C63" s="59">
        <v>32725.439999999999</v>
      </c>
    </row>
    <row r="64" spans="1:3" ht="10.9" customHeight="1" x14ac:dyDescent="0.2">
      <c r="A64" s="38"/>
      <c r="B64" s="43" t="s">
        <v>45</v>
      </c>
      <c r="C64" s="59">
        <f>28370.38+10252.21</f>
        <v>38622.589999999997</v>
      </c>
    </row>
    <row r="65" spans="1:3" ht="10.9" customHeight="1" x14ac:dyDescent="0.2">
      <c r="A65" s="38"/>
      <c r="B65" s="43" t="s">
        <v>46</v>
      </c>
      <c r="C65" s="59">
        <f>C68</f>
        <v>0</v>
      </c>
    </row>
    <row r="66" spans="1:3" ht="10.9" customHeight="1" x14ac:dyDescent="0.2">
      <c r="A66" s="38"/>
      <c r="B66" s="43"/>
      <c r="C66" s="59"/>
    </row>
    <row r="67" spans="1:3" ht="10.9" customHeight="1" x14ac:dyDescent="0.2">
      <c r="A67" s="38"/>
      <c r="B67" s="62" t="s">
        <v>53</v>
      </c>
      <c r="C67" s="128">
        <f>C64+C62-C65</f>
        <v>14322.589999999997</v>
      </c>
    </row>
    <row r="68" spans="1:3" ht="10.9" customHeight="1" x14ac:dyDescent="0.2">
      <c r="A68" s="38">
        <v>8</v>
      </c>
      <c r="B68" s="51" t="s">
        <v>3</v>
      </c>
      <c r="C68" s="56">
        <f>SUM(C69:C70)</f>
        <v>0</v>
      </c>
    </row>
    <row r="69" spans="1:3" ht="10.9" customHeight="1" x14ac:dyDescent="0.2">
      <c r="A69" s="32"/>
      <c r="B69" s="33"/>
      <c r="C69" s="34"/>
    </row>
    <row r="70" spans="1:3" ht="10.9" customHeight="1" x14ac:dyDescent="0.2">
      <c r="A70" s="32"/>
      <c r="B70" s="33"/>
      <c r="C70" s="34"/>
    </row>
    <row r="71" spans="1:3" ht="10.9" customHeight="1" x14ac:dyDescent="0.2">
      <c r="A71" s="77"/>
      <c r="B71" s="78"/>
      <c r="C71" s="21"/>
    </row>
    <row r="72" spans="1:3" ht="10.9" customHeight="1" x14ac:dyDescent="0.2">
      <c r="A72" s="77"/>
      <c r="B72" s="78"/>
      <c r="C72" s="21"/>
    </row>
    <row r="73" spans="1:3" ht="10.9" customHeight="1" x14ac:dyDescent="0.2">
      <c r="A73" s="77"/>
      <c r="B73" s="78"/>
      <c r="C73" s="21"/>
    </row>
    <row r="74" spans="1:3" x14ac:dyDescent="0.2">
      <c r="A74" s="9"/>
      <c r="B74" s="1"/>
      <c r="C74" s="86"/>
    </row>
    <row r="75" spans="1:3" x14ac:dyDescent="0.2">
      <c r="A75" s="9"/>
      <c r="B75" s="1"/>
      <c r="C75" s="86"/>
    </row>
    <row r="76" spans="1:3" x14ac:dyDescent="0.2">
      <c r="A76" s="9"/>
      <c r="B76" s="90" t="s">
        <v>80</v>
      </c>
      <c r="C76" s="91" t="s">
        <v>81</v>
      </c>
    </row>
    <row r="77" spans="1:3" x14ac:dyDescent="0.2">
      <c r="B77" s="89"/>
      <c r="C77" s="92" t="s">
        <v>82</v>
      </c>
    </row>
    <row r="78" spans="1:3" ht="12" x14ac:dyDescent="0.2">
      <c r="B78" s="88" t="s">
        <v>24</v>
      </c>
      <c r="C78" s="88">
        <v>7.75</v>
      </c>
    </row>
    <row r="79" spans="1:3" ht="12" x14ac:dyDescent="0.2">
      <c r="B79" s="88" t="s">
        <v>78</v>
      </c>
      <c r="C79" s="88">
        <v>3.85</v>
      </c>
    </row>
    <row r="80" spans="1:3" ht="12" x14ac:dyDescent="0.2">
      <c r="B80" s="88" t="s">
        <v>77</v>
      </c>
      <c r="C80" s="88">
        <v>4.84</v>
      </c>
    </row>
    <row r="81" spans="2:3" ht="12" x14ac:dyDescent="0.2">
      <c r="B81" s="88" t="s">
        <v>76</v>
      </c>
      <c r="C81" s="88">
        <v>1.3</v>
      </c>
    </row>
    <row r="82" spans="2:3" ht="12" x14ac:dyDescent="0.2">
      <c r="B82" s="88" t="s">
        <v>75</v>
      </c>
      <c r="C82" s="88">
        <v>1.65</v>
      </c>
    </row>
    <row r="83" spans="2:3" ht="12" x14ac:dyDescent="0.2">
      <c r="B83" s="88" t="s">
        <v>48</v>
      </c>
      <c r="C83" s="88">
        <v>2.5</v>
      </c>
    </row>
    <row r="84" spans="2:3" x14ac:dyDescent="0.2">
      <c r="B84" s="87"/>
      <c r="C84" s="87"/>
    </row>
    <row r="85" spans="2:3" ht="12" x14ac:dyDescent="0.2">
      <c r="B85" s="88" t="s">
        <v>79</v>
      </c>
      <c r="C85" s="88">
        <f>SUM(C78:C83)</f>
        <v>21.889999999999997</v>
      </c>
    </row>
    <row r="87" spans="2:3" ht="12" x14ac:dyDescent="0.2">
      <c r="B87" s="88" t="s">
        <v>49</v>
      </c>
      <c r="C87" s="88">
        <v>6</v>
      </c>
    </row>
    <row r="89" spans="2:3" ht="12" x14ac:dyDescent="0.2">
      <c r="B89" s="134"/>
      <c r="C89" s="134"/>
    </row>
    <row r="90" spans="2:3" ht="12" x14ac:dyDescent="0.2">
      <c r="B90" s="125" t="s">
        <v>253</v>
      </c>
      <c r="C90" s="125">
        <v>35</v>
      </c>
    </row>
    <row r="91" spans="2:3" ht="12" x14ac:dyDescent="0.2">
      <c r="B91" s="125" t="s">
        <v>254</v>
      </c>
      <c r="C91" s="125">
        <v>35.5</v>
      </c>
    </row>
    <row r="93" spans="2:3" x14ac:dyDescent="0.2">
      <c r="B93" s="1" t="s">
        <v>31</v>
      </c>
      <c r="C93" s="86" t="s">
        <v>30</v>
      </c>
    </row>
  </sheetData>
  <pageMargins left="0.7" right="0.7" top="0.75" bottom="0.75" header="0.3" footer="0.3"/>
  <pageSetup paperSize="9" orientation="portrait" verticalDpi="0" copies="2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opLeftCell="A70" workbookViewId="0">
      <selection activeCell="B89" sqref="B89:C90"/>
    </sheetView>
  </sheetViews>
  <sheetFormatPr defaultRowHeight="11.25" x14ac:dyDescent="0.2"/>
  <cols>
    <col min="1" max="1" width="3.33203125" customWidth="1"/>
    <col min="2" max="2" width="85.5" customWidth="1"/>
    <col min="3" max="3" width="20.832031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394.87</v>
      </c>
    </row>
    <row r="4" spans="1:3" ht="13.5" x14ac:dyDescent="0.25">
      <c r="A4" s="104"/>
      <c r="B4" s="103" t="s">
        <v>105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90751.2</v>
      </c>
    </row>
    <row r="7" spans="1:3" ht="10.9" customHeight="1" x14ac:dyDescent="0.2">
      <c r="A7" s="12"/>
      <c r="B7" s="43" t="s">
        <v>45</v>
      </c>
      <c r="C7" s="142">
        <v>88696.97</v>
      </c>
    </row>
    <row r="8" spans="1:3" ht="10.9" customHeight="1" x14ac:dyDescent="0.2">
      <c r="A8" s="12"/>
      <c r="B8" s="43" t="s">
        <v>46</v>
      </c>
      <c r="C8" s="142">
        <v>97986.94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16074.56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7">
        <v>12719.56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3191.86</v>
      </c>
    </row>
    <row r="16" spans="1:3" ht="10.9" customHeight="1" thickBot="1" x14ac:dyDescent="0.25">
      <c r="A16" s="13"/>
      <c r="B16" s="14" t="s">
        <v>27</v>
      </c>
      <c r="C16" s="39">
        <v>163.13999999999999</v>
      </c>
    </row>
    <row r="17" spans="1:5" ht="10.9" customHeight="1" thickBot="1" x14ac:dyDescent="0.25">
      <c r="A17" s="66">
        <v>2</v>
      </c>
      <c r="B17" s="50" t="s">
        <v>24</v>
      </c>
      <c r="C17" s="54">
        <f>SUM(C19:C43)</f>
        <v>34946.299999999996</v>
      </c>
      <c r="E17" s="45"/>
    </row>
    <row r="18" spans="1:5" ht="10.9" customHeight="1" x14ac:dyDescent="0.2">
      <c r="A18" s="15"/>
      <c r="B18" s="16" t="s">
        <v>17</v>
      </c>
      <c r="C18" s="145"/>
    </row>
    <row r="19" spans="1:5" ht="10.9" customHeight="1" x14ac:dyDescent="0.2">
      <c r="A19" s="29"/>
      <c r="B19" s="17" t="s">
        <v>6</v>
      </c>
      <c r="C19" s="18"/>
    </row>
    <row r="20" spans="1:5" ht="10.9" customHeight="1" x14ac:dyDescent="0.2">
      <c r="A20" s="29"/>
      <c r="B20" s="19" t="s">
        <v>7</v>
      </c>
      <c r="C20" s="39"/>
    </row>
    <row r="21" spans="1:5" ht="10.9" customHeight="1" x14ac:dyDescent="0.2">
      <c r="A21" s="29"/>
      <c r="B21" s="19" t="s">
        <v>9</v>
      </c>
      <c r="C21" s="20"/>
    </row>
    <row r="22" spans="1:5" ht="10.9" customHeight="1" x14ac:dyDescent="0.2">
      <c r="A22" s="29"/>
      <c r="B22" s="19" t="s">
        <v>8</v>
      </c>
      <c r="C22" s="39">
        <v>2160.29</v>
      </c>
    </row>
    <row r="23" spans="1:5" ht="10.9" customHeight="1" x14ac:dyDescent="0.2">
      <c r="A23" s="29"/>
      <c r="B23" s="19" t="s">
        <v>10</v>
      </c>
      <c r="C23" s="20"/>
    </row>
    <row r="24" spans="1:5" ht="10.9" customHeight="1" x14ac:dyDescent="0.2">
      <c r="A24" s="29"/>
      <c r="B24" s="19" t="s">
        <v>11</v>
      </c>
      <c r="C24" s="20"/>
    </row>
    <row r="25" spans="1:5" ht="10.9" customHeight="1" x14ac:dyDescent="0.2">
      <c r="A25" s="29"/>
      <c r="B25" s="19" t="s">
        <v>12</v>
      </c>
      <c r="C25" s="20"/>
    </row>
    <row r="26" spans="1:5" ht="10.9" customHeight="1" x14ac:dyDescent="0.2">
      <c r="A26" s="29"/>
      <c r="B26" s="19" t="s">
        <v>13</v>
      </c>
      <c r="C26" s="20"/>
    </row>
    <row r="27" spans="1:5" ht="10.9" customHeight="1" x14ac:dyDescent="0.2">
      <c r="A27" s="29"/>
      <c r="B27" s="17" t="s">
        <v>92</v>
      </c>
      <c r="C27" s="84">
        <v>3692.52</v>
      </c>
    </row>
    <row r="28" spans="1:5" ht="10.9" customHeight="1" x14ac:dyDescent="0.2">
      <c r="A28" s="29"/>
      <c r="B28" s="19" t="s">
        <v>93</v>
      </c>
      <c r="C28" s="39">
        <v>1583.42</v>
      </c>
    </row>
    <row r="29" spans="1:5" ht="10.9" customHeight="1" x14ac:dyDescent="0.2">
      <c r="A29" s="29"/>
      <c r="B29" s="19" t="s">
        <v>94</v>
      </c>
      <c r="C29" s="39">
        <v>316.06</v>
      </c>
    </row>
    <row r="30" spans="1:5" ht="10.9" customHeight="1" x14ac:dyDescent="0.2">
      <c r="A30" s="29"/>
      <c r="B30" s="122" t="s">
        <v>95</v>
      </c>
      <c r="C30" s="40">
        <v>180.9</v>
      </c>
    </row>
    <row r="31" spans="1:5" ht="10.9" customHeight="1" x14ac:dyDescent="0.2">
      <c r="A31" s="29"/>
      <c r="B31" s="41" t="s">
        <v>14</v>
      </c>
      <c r="C31" s="18"/>
    </row>
    <row r="32" spans="1:5" ht="10.9" customHeight="1" x14ac:dyDescent="0.2">
      <c r="A32" s="29"/>
      <c r="B32" s="22" t="s">
        <v>41</v>
      </c>
      <c r="C32" s="20">
        <v>4285</v>
      </c>
    </row>
    <row r="33" spans="1:3" ht="10.9" customHeight="1" x14ac:dyDescent="0.2">
      <c r="A33" s="29"/>
      <c r="B33" s="22" t="s">
        <v>38</v>
      </c>
      <c r="C33" s="39">
        <v>1216.3699999999999</v>
      </c>
    </row>
    <row r="34" spans="1:3" ht="10.9" customHeight="1" x14ac:dyDescent="0.2">
      <c r="A34" s="29"/>
      <c r="B34" s="22" t="s">
        <v>37</v>
      </c>
      <c r="C34" s="20"/>
    </row>
    <row r="35" spans="1:3" ht="10.9" customHeight="1" x14ac:dyDescent="0.2">
      <c r="A35" s="29"/>
      <c r="B35" s="22" t="s">
        <v>36</v>
      </c>
      <c r="C35" s="39">
        <v>43.53</v>
      </c>
    </row>
    <row r="36" spans="1:3" ht="10.9" customHeight="1" x14ac:dyDescent="0.2">
      <c r="A36" s="29"/>
      <c r="B36" s="22" t="s">
        <v>101</v>
      </c>
      <c r="C36" s="39">
        <v>2488.14</v>
      </c>
    </row>
    <row r="37" spans="1:3" ht="10.9" customHeight="1" x14ac:dyDescent="0.2">
      <c r="A37" s="29"/>
      <c r="B37" s="42" t="s">
        <v>35</v>
      </c>
      <c r="C37" s="40">
        <v>15295.78</v>
      </c>
    </row>
    <row r="38" spans="1:3" ht="10.9" customHeight="1" x14ac:dyDescent="0.2">
      <c r="A38" s="24"/>
      <c r="B38" s="25" t="s">
        <v>18</v>
      </c>
      <c r="C38" s="26"/>
    </row>
    <row r="39" spans="1:3" ht="10.9" customHeight="1" x14ac:dyDescent="0.2">
      <c r="A39" s="27"/>
      <c r="B39" s="28" t="s">
        <v>15</v>
      </c>
      <c r="C39" s="18"/>
    </row>
    <row r="40" spans="1:3" ht="10.9" customHeight="1" x14ac:dyDescent="0.2">
      <c r="A40" s="29"/>
      <c r="B40" s="30" t="s">
        <v>20</v>
      </c>
      <c r="C40" s="39">
        <v>1719.05</v>
      </c>
    </row>
    <row r="41" spans="1:3" ht="10.9" customHeight="1" x14ac:dyDescent="0.2">
      <c r="A41" s="29"/>
      <c r="B41" s="30" t="s">
        <v>21</v>
      </c>
      <c r="C41" s="20"/>
    </row>
    <row r="42" spans="1:3" ht="10.9" customHeight="1" x14ac:dyDescent="0.2">
      <c r="A42" s="29"/>
      <c r="B42" s="30" t="s">
        <v>22</v>
      </c>
      <c r="C42" s="20"/>
    </row>
    <row r="43" spans="1:3" ht="10.9" customHeight="1" thickBot="1" x14ac:dyDescent="0.25">
      <c r="A43" s="29"/>
      <c r="B43" s="31" t="s">
        <v>55</v>
      </c>
      <c r="C43" s="39">
        <v>1965.24</v>
      </c>
    </row>
    <row r="44" spans="1:3" ht="10.9" customHeight="1" thickBot="1" x14ac:dyDescent="0.25">
      <c r="A44" s="146">
        <v>3</v>
      </c>
      <c r="B44" s="113" t="s">
        <v>0</v>
      </c>
      <c r="C44" s="85">
        <v>2831.26</v>
      </c>
    </row>
    <row r="45" spans="1:3" ht="10.9" customHeight="1" thickBot="1" x14ac:dyDescent="0.25">
      <c r="A45" s="66">
        <v>4</v>
      </c>
      <c r="B45" s="116" t="s">
        <v>25</v>
      </c>
      <c r="C45" s="54">
        <v>3867.72</v>
      </c>
    </row>
    <row r="46" spans="1:3" ht="10.9" customHeight="1" thickBot="1" x14ac:dyDescent="0.25">
      <c r="A46" s="147">
        <v>5</v>
      </c>
      <c r="B46" s="114" t="s">
        <v>1</v>
      </c>
      <c r="C46" s="115"/>
    </row>
    <row r="47" spans="1:3" ht="10.9" customHeight="1" thickBot="1" x14ac:dyDescent="0.25">
      <c r="A47" s="148">
        <v>6</v>
      </c>
      <c r="B47" s="117" t="s">
        <v>2</v>
      </c>
      <c r="C47" s="121">
        <f>SUM(C48:C50)</f>
        <v>29345</v>
      </c>
    </row>
    <row r="48" spans="1:3" ht="10.9" customHeight="1" x14ac:dyDescent="0.2">
      <c r="A48" s="67"/>
      <c r="B48" s="76" t="s">
        <v>106</v>
      </c>
      <c r="C48" s="7">
        <v>20646</v>
      </c>
    </row>
    <row r="49" spans="1:3" ht="10.9" customHeight="1" x14ac:dyDescent="0.2">
      <c r="A49" s="67"/>
      <c r="B49" s="76" t="s">
        <v>107</v>
      </c>
      <c r="C49" s="7">
        <v>7528</v>
      </c>
    </row>
    <row r="50" spans="1:3" ht="10.9" customHeight="1" thickBot="1" x14ac:dyDescent="0.25">
      <c r="A50" s="67"/>
      <c r="B50" s="76" t="s">
        <v>104</v>
      </c>
      <c r="C50" s="7">
        <v>1171</v>
      </c>
    </row>
    <row r="51" spans="1:3" ht="10.9" customHeight="1" x14ac:dyDescent="0.2">
      <c r="A51" s="149">
        <v>7</v>
      </c>
      <c r="B51" s="126" t="s">
        <v>48</v>
      </c>
      <c r="C51" s="150">
        <v>4999.05</v>
      </c>
    </row>
    <row r="52" spans="1:3" ht="10.9" customHeight="1" thickBot="1" x14ac:dyDescent="0.25">
      <c r="A52" s="65"/>
      <c r="B52" s="127" t="s">
        <v>48</v>
      </c>
      <c r="C52" s="151">
        <v>5923.05</v>
      </c>
    </row>
    <row r="53" spans="1:3" ht="10.9" customHeight="1" x14ac:dyDescent="0.2">
      <c r="A53" s="82"/>
      <c r="B53" s="101"/>
      <c r="C53" s="61"/>
    </row>
    <row r="54" spans="1:3" ht="10.9" customHeight="1" x14ac:dyDescent="0.2">
      <c r="A54" s="82"/>
      <c r="B54" s="101"/>
      <c r="C54" s="61"/>
    </row>
    <row r="55" spans="1:3" ht="10.9" customHeight="1" x14ac:dyDescent="0.2">
      <c r="A55" s="82"/>
      <c r="B55" s="101"/>
      <c r="C55" s="61"/>
    </row>
    <row r="56" spans="1:3" ht="10.9" customHeight="1" x14ac:dyDescent="0.2">
      <c r="A56" s="82"/>
      <c r="B56" s="101"/>
      <c r="C56" s="61"/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1"/>
      <c r="B59" s="120"/>
      <c r="C59" s="60"/>
    </row>
    <row r="60" spans="1:3" ht="10.9" customHeight="1" x14ac:dyDescent="0.2">
      <c r="A60" s="81"/>
      <c r="B60" s="120"/>
      <c r="C60" s="107" t="s">
        <v>39</v>
      </c>
    </row>
    <row r="61" spans="1:3" ht="10.9" customHeight="1" x14ac:dyDescent="0.2">
      <c r="A61" s="38"/>
      <c r="B61" s="80" t="s">
        <v>49</v>
      </c>
      <c r="C61" s="53"/>
    </row>
    <row r="62" spans="1:3" ht="10.9" customHeight="1" x14ac:dyDescent="0.2">
      <c r="A62" s="38"/>
      <c r="B62" s="62" t="s">
        <v>52</v>
      </c>
      <c r="C62" s="63">
        <v>-30000</v>
      </c>
    </row>
    <row r="63" spans="1:3" ht="10.9" customHeight="1" x14ac:dyDescent="0.2">
      <c r="A63" s="38"/>
      <c r="B63" s="43" t="s">
        <v>44</v>
      </c>
      <c r="C63" s="59">
        <v>27409.98</v>
      </c>
    </row>
    <row r="64" spans="1:3" ht="10.9" customHeight="1" x14ac:dyDescent="0.2">
      <c r="A64" s="38"/>
      <c r="B64" s="43" t="s">
        <v>45</v>
      </c>
      <c r="C64" s="59">
        <f>25978.14+4217.72</f>
        <v>30195.86</v>
      </c>
    </row>
    <row r="65" spans="1:3" ht="10.9" customHeight="1" x14ac:dyDescent="0.2">
      <c r="A65" s="38"/>
      <c r="B65" s="43" t="s">
        <v>46</v>
      </c>
      <c r="C65" s="59">
        <f>C68</f>
        <v>0</v>
      </c>
    </row>
    <row r="66" spans="1:3" ht="10.9" customHeight="1" x14ac:dyDescent="0.2">
      <c r="A66" s="38"/>
      <c r="B66" s="43"/>
      <c r="C66" s="59"/>
    </row>
    <row r="67" spans="1:3" ht="10.9" customHeight="1" x14ac:dyDescent="0.2">
      <c r="A67" s="38"/>
      <c r="B67" s="62" t="s">
        <v>53</v>
      </c>
      <c r="C67" s="129">
        <f>C64+C62-C65</f>
        <v>195.86000000000058</v>
      </c>
    </row>
    <row r="68" spans="1:3" ht="10.9" customHeight="1" x14ac:dyDescent="0.2">
      <c r="A68" s="38">
        <v>8</v>
      </c>
      <c r="B68" s="51" t="s">
        <v>3</v>
      </c>
      <c r="C68" s="56">
        <f>SUM(C69:C70)</f>
        <v>0</v>
      </c>
    </row>
    <row r="69" spans="1:3" ht="10.9" customHeight="1" x14ac:dyDescent="0.2">
      <c r="A69" s="32"/>
      <c r="B69" s="33"/>
      <c r="C69" s="34"/>
    </row>
    <row r="70" spans="1:3" ht="10.9" customHeight="1" x14ac:dyDescent="0.2">
      <c r="A70" s="32"/>
      <c r="B70" s="33"/>
      <c r="C70" s="34"/>
    </row>
    <row r="71" spans="1:3" ht="10.9" customHeight="1" x14ac:dyDescent="0.2">
      <c r="A71" s="77"/>
      <c r="B71" s="78"/>
      <c r="C71" s="21"/>
    </row>
    <row r="72" spans="1:3" ht="10.9" customHeight="1" x14ac:dyDescent="0.2">
      <c r="A72" s="77"/>
      <c r="B72" s="78"/>
      <c r="C72" s="21"/>
    </row>
    <row r="73" spans="1:3" ht="10.9" customHeight="1" x14ac:dyDescent="0.2">
      <c r="A73" s="77"/>
      <c r="B73" s="78"/>
      <c r="C73" s="21"/>
    </row>
    <row r="74" spans="1:3" ht="10.9" customHeight="1" x14ac:dyDescent="0.2">
      <c r="A74" s="9"/>
      <c r="B74" s="1"/>
      <c r="C74" s="86"/>
    </row>
    <row r="75" spans="1:3" ht="10.9" customHeight="1" x14ac:dyDescent="0.2">
      <c r="A75" s="9"/>
      <c r="B75" s="1"/>
      <c r="C75" s="86"/>
    </row>
    <row r="76" spans="1:3" ht="10.9" customHeight="1" x14ac:dyDescent="0.2">
      <c r="A76" s="9"/>
      <c r="B76" s="90" t="s">
        <v>80</v>
      </c>
      <c r="C76" s="91" t="s">
        <v>81</v>
      </c>
    </row>
    <row r="77" spans="1:3" ht="10.9" customHeight="1" x14ac:dyDescent="0.2">
      <c r="B77" s="89"/>
      <c r="C77" s="92" t="s">
        <v>82</v>
      </c>
    </row>
    <row r="78" spans="1:3" ht="10.9" customHeight="1" x14ac:dyDescent="0.2">
      <c r="B78" s="88" t="s">
        <v>24</v>
      </c>
      <c r="C78" s="88">
        <v>6.77</v>
      </c>
    </row>
    <row r="79" spans="1:3" ht="10.9" customHeight="1" x14ac:dyDescent="0.2">
      <c r="B79" s="88" t="s">
        <v>78</v>
      </c>
      <c r="C79" s="88">
        <v>5.6</v>
      </c>
    </row>
    <row r="80" spans="1:3" ht="10.9" customHeight="1" x14ac:dyDescent="0.2">
      <c r="B80" s="88" t="s">
        <v>77</v>
      </c>
      <c r="C80" s="88">
        <v>3.96</v>
      </c>
    </row>
    <row r="81" spans="2:3" ht="10.9" customHeight="1" x14ac:dyDescent="0.2">
      <c r="B81" s="88" t="s">
        <v>76</v>
      </c>
      <c r="C81" s="88">
        <v>1.3</v>
      </c>
    </row>
    <row r="82" spans="2:3" ht="10.9" customHeight="1" x14ac:dyDescent="0.2">
      <c r="B82" s="88" t="s">
        <v>75</v>
      </c>
      <c r="C82" s="88">
        <v>1.65</v>
      </c>
    </row>
    <row r="83" spans="2:3" ht="10.9" customHeight="1" x14ac:dyDescent="0.2">
      <c r="B83" s="88" t="s">
        <v>48</v>
      </c>
      <c r="C83" s="88">
        <v>2.5</v>
      </c>
    </row>
    <row r="84" spans="2:3" ht="10.9" customHeight="1" x14ac:dyDescent="0.2">
      <c r="B84" s="87"/>
      <c r="C84" s="87"/>
    </row>
    <row r="85" spans="2:3" ht="10.9" customHeight="1" x14ac:dyDescent="0.2">
      <c r="B85" s="88" t="s">
        <v>79</v>
      </c>
      <c r="C85" s="88">
        <f>SUM(C78:C83)</f>
        <v>21.779999999999998</v>
      </c>
    </row>
    <row r="86" spans="2:3" ht="10.9" customHeight="1" x14ac:dyDescent="0.2"/>
    <row r="87" spans="2:3" ht="10.9" customHeight="1" x14ac:dyDescent="0.2">
      <c r="B87" s="88" t="s">
        <v>49</v>
      </c>
      <c r="C87" s="88">
        <v>7</v>
      </c>
    </row>
    <row r="88" spans="2:3" ht="10.9" customHeight="1" x14ac:dyDescent="0.2"/>
    <row r="89" spans="2:3" ht="10.9" customHeight="1" x14ac:dyDescent="0.2">
      <c r="B89" s="125" t="s">
        <v>253</v>
      </c>
      <c r="C89" s="125">
        <v>35</v>
      </c>
    </row>
    <row r="90" spans="2:3" ht="10.9" customHeight="1" x14ac:dyDescent="0.2">
      <c r="B90" s="125" t="s">
        <v>254</v>
      </c>
      <c r="C90" s="125">
        <v>35.5</v>
      </c>
    </row>
    <row r="91" spans="2:3" ht="10.9" customHeight="1" x14ac:dyDescent="0.2">
      <c r="B91" s="138"/>
      <c r="C91" s="138"/>
    </row>
    <row r="92" spans="2:3" ht="10.9" customHeight="1" x14ac:dyDescent="0.2">
      <c r="B92" s="138"/>
      <c r="C92" s="138"/>
    </row>
    <row r="93" spans="2:3" ht="10.9" customHeight="1" x14ac:dyDescent="0.2">
      <c r="B93" s="1" t="s">
        <v>31</v>
      </c>
      <c r="C93" s="86" t="s">
        <v>30</v>
      </c>
    </row>
    <row r="94" spans="2:3" ht="10.9" customHeight="1" x14ac:dyDescent="0.2"/>
    <row r="95" spans="2:3" ht="10.9" customHeight="1" x14ac:dyDescent="0.2"/>
    <row r="96" spans="2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opLeftCell="A76" workbookViewId="0">
      <selection activeCell="B91" sqref="B91:C92"/>
    </sheetView>
  </sheetViews>
  <sheetFormatPr defaultRowHeight="11.25" x14ac:dyDescent="0.2"/>
  <cols>
    <col min="1" max="1" width="3.5" customWidth="1"/>
    <col min="2" max="2" width="85" customWidth="1"/>
    <col min="3" max="3" width="21.66406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711.74</v>
      </c>
    </row>
    <row r="4" spans="1:3" ht="13.5" x14ac:dyDescent="0.25">
      <c r="A4" s="104"/>
      <c r="B4" s="103" t="s">
        <v>108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151554.31</v>
      </c>
    </row>
    <row r="7" spans="1:3" ht="10.9" customHeight="1" x14ac:dyDescent="0.2">
      <c r="A7" s="12"/>
      <c r="B7" s="43" t="s">
        <v>45</v>
      </c>
      <c r="C7" s="142">
        <v>136332.16</v>
      </c>
    </row>
    <row r="8" spans="1:3" ht="10.9" customHeight="1" x14ac:dyDescent="0.2">
      <c r="A8" s="12"/>
      <c r="B8" s="43" t="s">
        <v>46</v>
      </c>
      <c r="C8" s="142">
        <v>179543.46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32303.69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7">
        <v>25230.05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6780.07</v>
      </c>
    </row>
    <row r="16" spans="1:3" ht="10.9" customHeight="1" thickBot="1" x14ac:dyDescent="0.25">
      <c r="A16" s="13"/>
      <c r="B16" s="14" t="s">
        <v>27</v>
      </c>
      <c r="C16" s="39">
        <v>293.57</v>
      </c>
    </row>
    <row r="17" spans="1:3" ht="10.9" customHeight="1" thickBot="1" x14ac:dyDescent="0.25">
      <c r="A17" s="66">
        <v>2</v>
      </c>
      <c r="B17" s="50" t="s">
        <v>24</v>
      </c>
      <c r="C17" s="54">
        <f>SUM(C19:C44)</f>
        <v>60387.020000000004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v>8814.68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5743.92</v>
      </c>
    </row>
    <row r="28" spans="1:3" ht="10.9" customHeight="1" x14ac:dyDescent="0.2">
      <c r="A28" s="29"/>
      <c r="B28" s="19" t="s">
        <v>93</v>
      </c>
      <c r="C28" s="39">
        <v>2849.38</v>
      </c>
    </row>
    <row r="29" spans="1:3" ht="10.9" customHeight="1" x14ac:dyDescent="0.2">
      <c r="A29" s="29"/>
      <c r="B29" s="19" t="s">
        <v>94</v>
      </c>
      <c r="C29" s="39">
        <v>568.76</v>
      </c>
    </row>
    <row r="30" spans="1:3" ht="10.9" customHeight="1" x14ac:dyDescent="0.2">
      <c r="A30" s="29"/>
      <c r="B30" s="122" t="s">
        <v>95</v>
      </c>
      <c r="C30" s="40">
        <v>325.5</v>
      </c>
    </row>
    <row r="31" spans="1:3" ht="10.9" customHeight="1" x14ac:dyDescent="0.2">
      <c r="A31" s="29"/>
      <c r="B31" s="41" t="s">
        <v>14</v>
      </c>
      <c r="C31" s="18"/>
    </row>
    <row r="32" spans="1:3" ht="10.9" customHeight="1" x14ac:dyDescent="0.2">
      <c r="A32" s="29"/>
      <c r="B32" s="22" t="s">
        <v>41</v>
      </c>
      <c r="C32" s="20">
        <v>4285</v>
      </c>
    </row>
    <row r="33" spans="1:3" ht="10.9" customHeight="1" x14ac:dyDescent="0.2">
      <c r="A33" s="29"/>
      <c r="B33" s="22" t="s">
        <v>38</v>
      </c>
      <c r="C33" s="39">
        <v>1404.08</v>
      </c>
    </row>
    <row r="34" spans="1:3" ht="10.9" customHeight="1" x14ac:dyDescent="0.2">
      <c r="A34" s="29"/>
      <c r="B34" s="22" t="s">
        <v>37</v>
      </c>
      <c r="C34" s="20"/>
    </row>
    <row r="35" spans="1:3" ht="10.9" customHeight="1" x14ac:dyDescent="0.2">
      <c r="A35" s="29"/>
      <c r="B35" s="22" t="s">
        <v>36</v>
      </c>
      <c r="C35" s="39">
        <v>78.33</v>
      </c>
    </row>
    <row r="36" spans="1:3" ht="10.9" customHeight="1" x14ac:dyDescent="0.2">
      <c r="A36" s="29"/>
      <c r="B36" s="22" t="s">
        <v>100</v>
      </c>
      <c r="C36" s="39"/>
    </row>
    <row r="37" spans="1:3" ht="10.9" customHeight="1" x14ac:dyDescent="0.2">
      <c r="A37" s="29"/>
      <c r="B37" s="22" t="s">
        <v>101</v>
      </c>
      <c r="C37" s="39"/>
    </row>
    <row r="38" spans="1:3" ht="10.9" customHeight="1" x14ac:dyDescent="0.2">
      <c r="A38" s="29"/>
      <c r="B38" s="42" t="s">
        <v>35</v>
      </c>
      <c r="C38" s="40">
        <v>25333.759999999998</v>
      </c>
    </row>
    <row r="39" spans="1:3" ht="10.9" customHeight="1" x14ac:dyDescent="0.2">
      <c r="A39" s="24"/>
      <c r="B39" s="25" t="s">
        <v>18</v>
      </c>
      <c r="C39" s="26"/>
    </row>
    <row r="40" spans="1:3" ht="10.9" customHeight="1" x14ac:dyDescent="0.2">
      <c r="A40" s="27"/>
      <c r="B40" s="28" t="s">
        <v>15</v>
      </c>
      <c r="C40" s="18"/>
    </row>
    <row r="41" spans="1:3" ht="10.9" customHeight="1" x14ac:dyDescent="0.2">
      <c r="A41" s="29"/>
      <c r="B41" s="30" t="s">
        <v>20</v>
      </c>
      <c r="C41" s="39">
        <v>3098.52</v>
      </c>
    </row>
    <row r="42" spans="1:3" ht="10.9" customHeight="1" x14ac:dyDescent="0.2">
      <c r="A42" s="29"/>
      <c r="B42" s="30" t="s">
        <v>21</v>
      </c>
      <c r="C42" s="20"/>
    </row>
    <row r="43" spans="1:3" ht="10.9" customHeight="1" x14ac:dyDescent="0.2">
      <c r="A43" s="29"/>
      <c r="B43" s="30" t="s">
        <v>22</v>
      </c>
      <c r="C43" s="20"/>
    </row>
    <row r="44" spans="1:3" ht="10.9" customHeight="1" thickBot="1" x14ac:dyDescent="0.25">
      <c r="A44" s="29"/>
      <c r="B44" s="31" t="s">
        <v>55</v>
      </c>
      <c r="C44" s="39">
        <v>7885.09</v>
      </c>
    </row>
    <row r="45" spans="1:3" ht="10.9" customHeight="1" thickBot="1" x14ac:dyDescent="0.25">
      <c r="A45" s="146">
        <v>3</v>
      </c>
      <c r="B45" s="113" t="s">
        <v>0</v>
      </c>
      <c r="C45" s="85">
        <v>5094.8599999999997</v>
      </c>
    </row>
    <row r="46" spans="1:3" ht="10.9" customHeight="1" thickBot="1" x14ac:dyDescent="0.25">
      <c r="A46" s="66">
        <v>4</v>
      </c>
      <c r="B46" s="116" t="s">
        <v>25</v>
      </c>
      <c r="C46" s="54">
        <v>6832.16</v>
      </c>
    </row>
    <row r="47" spans="1:3" ht="10.9" customHeight="1" thickBot="1" x14ac:dyDescent="0.25">
      <c r="A47" s="147">
        <v>5</v>
      </c>
      <c r="B47" s="114" t="s">
        <v>1</v>
      </c>
      <c r="C47" s="115"/>
    </row>
    <row r="48" spans="1:3" ht="10.9" customHeight="1" thickBot="1" x14ac:dyDescent="0.25">
      <c r="A48" s="148">
        <v>6</v>
      </c>
      <c r="B48" s="117" t="s">
        <v>2</v>
      </c>
      <c r="C48" s="121">
        <f>SUM(C49:C52)</f>
        <v>55239</v>
      </c>
    </row>
    <row r="49" spans="1:3" ht="10.9" customHeight="1" x14ac:dyDescent="0.2">
      <c r="A49" s="67"/>
      <c r="B49" s="76" t="s">
        <v>112</v>
      </c>
      <c r="C49" s="7">
        <v>36475</v>
      </c>
    </row>
    <row r="50" spans="1:3" ht="10.9" customHeight="1" x14ac:dyDescent="0.2">
      <c r="A50" s="67"/>
      <c r="B50" s="76" t="s">
        <v>111</v>
      </c>
      <c r="C50" s="7">
        <v>6000</v>
      </c>
    </row>
    <row r="51" spans="1:3" ht="10.9" customHeight="1" x14ac:dyDescent="0.2">
      <c r="A51" s="67"/>
      <c r="B51" s="76" t="s">
        <v>110</v>
      </c>
      <c r="C51" s="7">
        <v>3464</v>
      </c>
    </row>
    <row r="52" spans="1:3" ht="10.9" customHeight="1" thickBot="1" x14ac:dyDescent="0.25">
      <c r="A52" s="67"/>
      <c r="B52" s="76" t="s">
        <v>109</v>
      </c>
      <c r="C52" s="7">
        <v>9300</v>
      </c>
    </row>
    <row r="53" spans="1:3" ht="10.9" customHeight="1" x14ac:dyDescent="0.2">
      <c r="A53" s="149">
        <v>7</v>
      </c>
      <c r="B53" s="126" t="s">
        <v>48</v>
      </c>
      <c r="C53" s="150">
        <v>9010.6299999999992</v>
      </c>
    </row>
    <row r="54" spans="1:3" ht="10.9" customHeight="1" thickBot="1" x14ac:dyDescent="0.25">
      <c r="A54" s="65"/>
      <c r="B54" s="127" t="s">
        <v>48</v>
      </c>
      <c r="C54" s="151">
        <v>10676.1</v>
      </c>
    </row>
    <row r="55" spans="1:3" ht="10.9" customHeight="1" x14ac:dyDescent="0.2">
      <c r="A55" s="82"/>
      <c r="B55" s="101"/>
      <c r="C55" s="61"/>
    </row>
    <row r="56" spans="1:3" ht="10.9" customHeight="1" x14ac:dyDescent="0.2">
      <c r="A56" s="82"/>
      <c r="B56" s="101"/>
      <c r="C56" s="61"/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2"/>
      <c r="B60" s="101"/>
      <c r="C60" s="61"/>
    </row>
    <row r="61" spans="1:3" ht="10.9" customHeight="1" x14ac:dyDescent="0.2">
      <c r="A61" s="81"/>
      <c r="B61" s="120"/>
      <c r="C61" s="60"/>
    </row>
    <row r="62" spans="1:3" ht="10.9" customHeight="1" x14ac:dyDescent="0.2">
      <c r="A62" s="81"/>
      <c r="B62" s="120"/>
      <c r="C62" s="107" t="s">
        <v>39</v>
      </c>
    </row>
    <row r="63" spans="1:3" ht="10.9" customHeight="1" x14ac:dyDescent="0.2">
      <c r="A63" s="38"/>
      <c r="B63" s="80" t="s">
        <v>49</v>
      </c>
      <c r="C63" s="53"/>
    </row>
    <row r="64" spans="1:3" ht="10.9" customHeight="1" x14ac:dyDescent="0.2">
      <c r="A64" s="38"/>
      <c r="B64" s="62" t="s">
        <v>52</v>
      </c>
      <c r="C64" s="63">
        <v>-51600</v>
      </c>
    </row>
    <row r="65" spans="1:3" ht="10.9" customHeight="1" x14ac:dyDescent="0.2">
      <c r="A65" s="38"/>
      <c r="B65" s="43" t="s">
        <v>44</v>
      </c>
      <c r="C65" s="59">
        <v>80036.52</v>
      </c>
    </row>
    <row r="66" spans="1:3" ht="10.9" customHeight="1" x14ac:dyDescent="0.2">
      <c r="A66" s="38"/>
      <c r="B66" s="43" t="s">
        <v>45</v>
      </c>
      <c r="C66" s="59">
        <f>65834.39+1661.55</f>
        <v>67495.94</v>
      </c>
    </row>
    <row r="67" spans="1:3" ht="10.9" customHeight="1" x14ac:dyDescent="0.2">
      <c r="A67" s="38"/>
      <c r="B67" s="43" t="s">
        <v>46</v>
      </c>
      <c r="C67" s="59">
        <f>C70</f>
        <v>51923</v>
      </c>
    </row>
    <row r="68" spans="1:3" ht="10.9" customHeight="1" x14ac:dyDescent="0.2">
      <c r="A68" s="38"/>
      <c r="B68" s="43"/>
      <c r="C68" s="59"/>
    </row>
    <row r="69" spans="1:3" ht="10.9" customHeight="1" x14ac:dyDescent="0.2">
      <c r="A69" s="38"/>
      <c r="B69" s="62" t="s">
        <v>53</v>
      </c>
      <c r="C69" s="71">
        <f>C66+C64-C67</f>
        <v>-36027.06</v>
      </c>
    </row>
    <row r="70" spans="1:3" ht="10.9" customHeight="1" x14ac:dyDescent="0.2">
      <c r="A70" s="38">
        <v>8</v>
      </c>
      <c r="B70" s="51" t="s">
        <v>3</v>
      </c>
      <c r="C70" s="56">
        <f>SUM(C71:C72)</f>
        <v>51923</v>
      </c>
    </row>
    <row r="71" spans="1:3" ht="10.9" customHeight="1" x14ac:dyDescent="0.2">
      <c r="A71" s="32"/>
      <c r="B71" s="33" t="s">
        <v>113</v>
      </c>
      <c r="C71" s="34">
        <v>51923</v>
      </c>
    </row>
    <row r="72" spans="1:3" ht="10.9" customHeight="1" x14ac:dyDescent="0.2">
      <c r="A72" s="32"/>
      <c r="B72" s="33"/>
      <c r="C72" s="34"/>
    </row>
    <row r="73" spans="1:3" ht="10.9" customHeight="1" x14ac:dyDescent="0.2">
      <c r="A73" s="77"/>
      <c r="B73" s="78"/>
      <c r="C73" s="21"/>
    </row>
    <row r="74" spans="1:3" ht="10.9" customHeight="1" x14ac:dyDescent="0.2">
      <c r="A74" s="77"/>
      <c r="B74" s="78"/>
      <c r="C74" s="21"/>
    </row>
    <row r="75" spans="1:3" ht="10.9" customHeight="1" x14ac:dyDescent="0.2">
      <c r="A75" s="77"/>
      <c r="B75" s="78"/>
      <c r="C75" s="21"/>
    </row>
    <row r="76" spans="1:3" ht="10.9" customHeight="1" x14ac:dyDescent="0.2">
      <c r="A76" s="9"/>
      <c r="B76" s="1"/>
      <c r="C76" s="86"/>
    </row>
    <row r="77" spans="1:3" ht="10.9" customHeight="1" x14ac:dyDescent="0.2">
      <c r="A77" s="9"/>
      <c r="B77" s="1"/>
      <c r="C77" s="86"/>
    </row>
    <row r="78" spans="1:3" ht="10.9" customHeight="1" x14ac:dyDescent="0.2">
      <c r="A78" s="9"/>
      <c r="B78" s="90" t="s">
        <v>80</v>
      </c>
      <c r="C78" s="91" t="s">
        <v>81</v>
      </c>
    </row>
    <row r="79" spans="1:3" ht="10.9" customHeight="1" x14ac:dyDescent="0.2">
      <c r="B79" s="89"/>
      <c r="C79" s="92" t="s">
        <v>82</v>
      </c>
    </row>
    <row r="80" spans="1:3" ht="10.9" customHeight="1" x14ac:dyDescent="0.2">
      <c r="B80" s="88" t="s">
        <v>24</v>
      </c>
      <c r="C80" s="88">
        <v>6.6</v>
      </c>
    </row>
    <row r="81" spans="2:3" ht="10.9" customHeight="1" x14ac:dyDescent="0.2">
      <c r="B81" s="88" t="s">
        <v>78</v>
      </c>
      <c r="C81" s="88">
        <v>3.19</v>
      </c>
    </row>
    <row r="82" spans="2:3" ht="10.9" customHeight="1" x14ac:dyDescent="0.2">
      <c r="B82" s="88" t="s">
        <v>77</v>
      </c>
      <c r="C82" s="88">
        <v>3.34</v>
      </c>
    </row>
    <row r="83" spans="2:3" ht="10.9" customHeight="1" x14ac:dyDescent="0.2">
      <c r="B83" s="88" t="s">
        <v>76</v>
      </c>
      <c r="C83" s="88">
        <v>1.3</v>
      </c>
    </row>
    <row r="84" spans="2:3" ht="10.9" customHeight="1" x14ac:dyDescent="0.2">
      <c r="B84" s="88" t="s">
        <v>75</v>
      </c>
      <c r="C84" s="88">
        <v>1.65</v>
      </c>
    </row>
    <row r="85" spans="2:3" ht="10.9" customHeight="1" x14ac:dyDescent="0.2">
      <c r="B85" s="88" t="s">
        <v>48</v>
      </c>
      <c r="C85" s="88">
        <v>2.5</v>
      </c>
    </row>
    <row r="86" spans="2:3" ht="10.9" customHeight="1" x14ac:dyDescent="0.2">
      <c r="B86" s="87"/>
      <c r="C86" s="87"/>
    </row>
    <row r="87" spans="2:3" ht="10.9" customHeight="1" x14ac:dyDescent="0.2">
      <c r="B87" s="88" t="s">
        <v>79</v>
      </c>
      <c r="C87" s="88">
        <f>SUM(C80:C85)</f>
        <v>18.579999999999998</v>
      </c>
    </row>
    <row r="88" spans="2:3" ht="10.9" customHeight="1" x14ac:dyDescent="0.2"/>
    <row r="89" spans="2:3" ht="10.9" customHeight="1" x14ac:dyDescent="0.2">
      <c r="B89" s="88" t="s">
        <v>49</v>
      </c>
      <c r="C89" s="88">
        <v>12.9</v>
      </c>
    </row>
    <row r="90" spans="2:3" ht="10.9" customHeight="1" x14ac:dyDescent="0.2"/>
    <row r="91" spans="2:3" ht="10.9" customHeight="1" x14ac:dyDescent="0.2">
      <c r="B91" s="125" t="s">
        <v>253</v>
      </c>
      <c r="C91" s="125">
        <v>35</v>
      </c>
    </row>
    <row r="92" spans="2:3" ht="10.9" customHeight="1" x14ac:dyDescent="0.2">
      <c r="B92" s="125" t="s">
        <v>254</v>
      </c>
      <c r="C92" s="125">
        <v>35.5</v>
      </c>
    </row>
    <row r="93" spans="2:3" ht="10.9" customHeight="1" x14ac:dyDescent="0.2"/>
    <row r="94" spans="2:3" ht="10.9" customHeight="1" x14ac:dyDescent="0.2"/>
    <row r="95" spans="2:3" ht="10.9" customHeight="1" x14ac:dyDescent="0.2">
      <c r="B95" s="1" t="s">
        <v>31</v>
      </c>
      <c r="C95" s="86" t="s">
        <v>30</v>
      </c>
    </row>
    <row r="96" spans="2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opLeftCell="A70" workbookViewId="0">
      <selection activeCell="B94" sqref="B94"/>
    </sheetView>
  </sheetViews>
  <sheetFormatPr defaultRowHeight="11.25" x14ac:dyDescent="0.2"/>
  <cols>
    <col min="1" max="1" width="3.1640625" customWidth="1"/>
    <col min="2" max="2" width="85.5" customWidth="1"/>
    <col min="3" max="3" width="19.832031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1271.8399999999999</v>
      </c>
    </row>
    <row r="4" spans="1:3" ht="13.5" x14ac:dyDescent="0.25">
      <c r="A4" s="104"/>
      <c r="B4" s="103" t="s">
        <v>114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280845.13</v>
      </c>
    </row>
    <row r="7" spans="1:3" ht="10.9" customHeight="1" x14ac:dyDescent="0.2">
      <c r="A7" s="12"/>
      <c r="B7" s="43" t="s">
        <v>45</v>
      </c>
      <c r="C7" s="142">
        <v>272802.39</v>
      </c>
    </row>
    <row r="8" spans="1:3" ht="10.9" customHeight="1" x14ac:dyDescent="0.2">
      <c r="A8" s="12"/>
      <c r="B8" s="43" t="s">
        <v>46</v>
      </c>
      <c r="C8" s="142">
        <v>312988.03999999998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41514.629999999997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7">
        <v>25396.799999999999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13404.2</v>
      </c>
    </row>
    <row r="16" spans="1:3" ht="10.9" customHeight="1" thickBot="1" x14ac:dyDescent="0.25">
      <c r="A16" s="13"/>
      <c r="B16" s="14" t="s">
        <v>27</v>
      </c>
      <c r="C16" s="39">
        <v>2713.63</v>
      </c>
    </row>
    <row r="17" spans="1:3" ht="10.9" customHeight="1" thickBot="1" x14ac:dyDescent="0.25">
      <c r="A17" s="66">
        <v>2</v>
      </c>
      <c r="B17" s="50" t="s">
        <v>24</v>
      </c>
      <c r="C17" s="54">
        <f>SUM(C19:C43)</f>
        <v>174604.37999999998</v>
      </c>
    </row>
    <row r="18" spans="1:3" ht="10.9" customHeight="1" x14ac:dyDescent="0.2">
      <c r="A18" s="15"/>
      <c r="B18" s="16" t="s">
        <v>17</v>
      </c>
      <c r="C18" s="145"/>
    </row>
    <row r="19" spans="1:3" ht="10.15" customHeight="1" x14ac:dyDescent="0.2">
      <c r="A19" s="29"/>
      <c r="B19" s="17" t="s">
        <v>6</v>
      </c>
      <c r="C19" s="18"/>
    </row>
    <row r="20" spans="1:3" ht="10.15" customHeight="1" x14ac:dyDescent="0.2">
      <c r="A20" s="29"/>
      <c r="B20" s="19" t="s">
        <v>7</v>
      </c>
      <c r="C20" s="39"/>
    </row>
    <row r="21" spans="1:3" ht="10.15" customHeight="1" x14ac:dyDescent="0.2">
      <c r="A21" s="29"/>
      <c r="B21" s="19" t="s">
        <v>9</v>
      </c>
      <c r="C21" s="20"/>
    </row>
    <row r="22" spans="1:3" ht="10.15" customHeight="1" x14ac:dyDescent="0.2">
      <c r="A22" s="29"/>
      <c r="B22" s="19" t="s">
        <v>8</v>
      </c>
      <c r="C22" s="39">
        <v>66080.009999999995</v>
      </c>
    </row>
    <row r="23" spans="1:3" ht="10.15" customHeight="1" x14ac:dyDescent="0.2">
      <c r="A23" s="29"/>
      <c r="B23" s="19" t="s">
        <v>10</v>
      </c>
      <c r="C23" s="20"/>
    </row>
    <row r="24" spans="1:3" ht="10.15" customHeight="1" x14ac:dyDescent="0.2">
      <c r="A24" s="29"/>
      <c r="B24" s="19" t="s">
        <v>11</v>
      </c>
      <c r="C24" s="20"/>
    </row>
    <row r="25" spans="1:3" ht="10.15" customHeight="1" x14ac:dyDescent="0.2">
      <c r="A25" s="29"/>
      <c r="B25" s="19" t="s">
        <v>12</v>
      </c>
      <c r="C25" s="20"/>
    </row>
    <row r="26" spans="1:3" ht="10.15" customHeight="1" x14ac:dyDescent="0.2">
      <c r="A26" s="29"/>
      <c r="B26" s="19" t="s">
        <v>13</v>
      </c>
      <c r="C26" s="20"/>
    </row>
    <row r="27" spans="1:3" ht="10.15" customHeight="1" x14ac:dyDescent="0.2">
      <c r="A27" s="29"/>
      <c r="B27" s="17" t="s">
        <v>92</v>
      </c>
      <c r="C27" s="84">
        <v>11077.56</v>
      </c>
    </row>
    <row r="28" spans="1:3" ht="10.15" customHeight="1" x14ac:dyDescent="0.2">
      <c r="A28" s="29"/>
      <c r="B28" s="19" t="s">
        <v>93</v>
      </c>
      <c r="C28" s="39">
        <v>4997.8100000000004</v>
      </c>
    </row>
    <row r="29" spans="1:3" ht="10.15" customHeight="1" x14ac:dyDescent="0.2">
      <c r="A29" s="29"/>
      <c r="B29" s="19" t="s">
        <v>94</v>
      </c>
      <c r="C29" s="39">
        <v>997.6</v>
      </c>
    </row>
    <row r="30" spans="1:3" ht="10.15" customHeight="1" x14ac:dyDescent="0.2">
      <c r="A30" s="29"/>
      <c r="B30" s="122" t="s">
        <v>95</v>
      </c>
      <c r="C30" s="40">
        <v>570.95000000000005</v>
      </c>
    </row>
    <row r="31" spans="1:3" ht="10.15" customHeight="1" x14ac:dyDescent="0.2">
      <c r="A31" s="29"/>
      <c r="B31" s="41" t="s">
        <v>14</v>
      </c>
      <c r="C31" s="84">
        <v>24215.74</v>
      </c>
    </row>
    <row r="32" spans="1:3" ht="10.15" customHeight="1" x14ac:dyDescent="0.2">
      <c r="A32" s="29"/>
      <c r="B32" s="22" t="s">
        <v>41</v>
      </c>
      <c r="C32" s="20">
        <v>4285</v>
      </c>
    </row>
    <row r="33" spans="1:3" ht="10.15" customHeight="1" x14ac:dyDescent="0.2">
      <c r="A33" s="29"/>
      <c r="B33" s="22" t="s">
        <v>38</v>
      </c>
      <c r="C33" s="39">
        <v>4619.6000000000004</v>
      </c>
    </row>
    <row r="34" spans="1:3" ht="10.15" customHeight="1" x14ac:dyDescent="0.2">
      <c r="A34" s="29"/>
      <c r="B34" s="22" t="s">
        <v>37</v>
      </c>
      <c r="C34" s="39">
        <v>1036.25</v>
      </c>
    </row>
    <row r="35" spans="1:3" ht="10.15" customHeight="1" x14ac:dyDescent="0.2">
      <c r="A35" s="29"/>
      <c r="B35" s="22" t="s">
        <v>36</v>
      </c>
      <c r="C35" s="39">
        <v>137.37</v>
      </c>
    </row>
    <row r="36" spans="1:3" ht="10.15" customHeight="1" x14ac:dyDescent="0.2">
      <c r="A36" s="29"/>
      <c r="B36" s="22" t="s">
        <v>101</v>
      </c>
      <c r="C36" s="39">
        <v>1105.8399999999999</v>
      </c>
    </row>
    <row r="37" spans="1:3" ht="10.15" customHeight="1" x14ac:dyDescent="0.2">
      <c r="A37" s="29"/>
      <c r="B37" s="42" t="s">
        <v>35</v>
      </c>
      <c r="C37" s="40">
        <v>49131.23</v>
      </c>
    </row>
    <row r="38" spans="1:3" ht="10.9" customHeight="1" x14ac:dyDescent="0.2">
      <c r="A38" s="24"/>
      <c r="B38" s="25" t="s">
        <v>18</v>
      </c>
      <c r="C38" s="26"/>
    </row>
    <row r="39" spans="1:3" ht="10.9" customHeight="1" x14ac:dyDescent="0.2">
      <c r="A39" s="27"/>
      <c r="B39" s="28" t="s">
        <v>15</v>
      </c>
      <c r="C39" s="18"/>
    </row>
    <row r="40" spans="1:3" ht="10.9" customHeight="1" x14ac:dyDescent="0.2">
      <c r="A40" s="29"/>
      <c r="B40" s="30" t="s">
        <v>20</v>
      </c>
      <c r="C40" s="39">
        <v>5536.9</v>
      </c>
    </row>
    <row r="41" spans="1:3" ht="10.9" customHeight="1" x14ac:dyDescent="0.2">
      <c r="A41" s="29"/>
      <c r="B41" s="30" t="s">
        <v>21</v>
      </c>
      <c r="C41" s="20"/>
    </row>
    <row r="42" spans="1:3" ht="10.9" customHeight="1" x14ac:dyDescent="0.2">
      <c r="A42" s="29"/>
      <c r="B42" s="30" t="s">
        <v>22</v>
      </c>
      <c r="C42" s="20"/>
    </row>
    <row r="43" spans="1:3" ht="10.9" customHeight="1" thickBot="1" x14ac:dyDescent="0.25">
      <c r="A43" s="29"/>
      <c r="B43" s="31" t="s">
        <v>55</v>
      </c>
      <c r="C43" s="39">
        <v>812.52</v>
      </c>
    </row>
    <row r="44" spans="1:3" ht="10.9" customHeight="1" thickBot="1" x14ac:dyDescent="0.25">
      <c r="A44" s="146">
        <v>3</v>
      </c>
      <c r="B44" s="113" t="s">
        <v>0</v>
      </c>
      <c r="C44" s="85">
        <v>9844.0400000000009</v>
      </c>
    </row>
    <row r="45" spans="1:3" ht="10.9" customHeight="1" thickBot="1" x14ac:dyDescent="0.25">
      <c r="A45" s="66">
        <v>4</v>
      </c>
      <c r="B45" s="116" t="s">
        <v>25</v>
      </c>
      <c r="C45" s="54">
        <v>12336.1</v>
      </c>
    </row>
    <row r="46" spans="1:3" ht="10.9" customHeight="1" thickBot="1" x14ac:dyDescent="0.25">
      <c r="A46" s="147">
        <v>5</v>
      </c>
      <c r="B46" s="114" t="s">
        <v>1</v>
      </c>
      <c r="C46" s="115"/>
    </row>
    <row r="47" spans="1:3" ht="10.9" customHeight="1" thickBot="1" x14ac:dyDescent="0.25">
      <c r="A47" s="148">
        <v>6</v>
      </c>
      <c r="B47" s="117" t="s">
        <v>2</v>
      </c>
      <c r="C47" s="121">
        <f>SUM(C48:C53)</f>
        <v>39509.800000000003</v>
      </c>
    </row>
    <row r="48" spans="1:3" ht="10.9" customHeight="1" x14ac:dyDescent="0.2">
      <c r="A48" s="67"/>
      <c r="B48" s="76" t="s">
        <v>115</v>
      </c>
      <c r="C48" s="7">
        <v>9600</v>
      </c>
    </row>
    <row r="49" spans="1:3" ht="10.9" customHeight="1" x14ac:dyDescent="0.2">
      <c r="A49" s="67"/>
      <c r="B49" s="76" t="s">
        <v>118</v>
      </c>
      <c r="C49" s="7">
        <v>2128</v>
      </c>
    </row>
    <row r="50" spans="1:3" ht="10.9" customHeight="1" x14ac:dyDescent="0.2">
      <c r="A50" s="67"/>
      <c r="B50" s="76" t="s">
        <v>117</v>
      </c>
      <c r="C50" s="7">
        <v>4604</v>
      </c>
    </row>
    <row r="51" spans="1:3" ht="10.9" customHeight="1" x14ac:dyDescent="0.2">
      <c r="A51" s="67"/>
      <c r="B51" s="76" t="s">
        <v>119</v>
      </c>
      <c r="C51" s="7">
        <v>4747</v>
      </c>
    </row>
    <row r="52" spans="1:3" ht="10.9" customHeight="1" x14ac:dyDescent="0.2">
      <c r="A52" s="67"/>
      <c r="B52" s="76" t="s">
        <v>120</v>
      </c>
      <c r="C52" s="7">
        <v>7930.8</v>
      </c>
    </row>
    <row r="53" spans="1:3" ht="10.9" customHeight="1" thickBot="1" x14ac:dyDescent="0.25">
      <c r="A53" s="67"/>
      <c r="B53" s="76" t="s">
        <v>116</v>
      </c>
      <c r="C53" s="7">
        <v>10500</v>
      </c>
    </row>
    <row r="54" spans="1:3" ht="10.9" customHeight="1" x14ac:dyDescent="0.2">
      <c r="A54" s="149">
        <v>7</v>
      </c>
      <c r="B54" s="126" t="s">
        <v>48</v>
      </c>
      <c r="C54" s="150">
        <v>16101.49</v>
      </c>
    </row>
    <row r="55" spans="1:3" ht="10.9" customHeight="1" thickBot="1" x14ac:dyDescent="0.25">
      <c r="A55" s="65"/>
      <c r="B55" s="127" t="s">
        <v>48</v>
      </c>
      <c r="C55" s="151">
        <v>19077.599999999999</v>
      </c>
    </row>
    <row r="56" spans="1:3" ht="10.9" customHeight="1" x14ac:dyDescent="0.2">
      <c r="A56" s="82"/>
      <c r="B56" s="101"/>
      <c r="C56" s="61"/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2"/>
      <c r="B60" s="101"/>
      <c r="C60" s="61"/>
    </row>
    <row r="61" spans="1:3" ht="10.9" customHeight="1" x14ac:dyDescent="0.2">
      <c r="A61" s="82"/>
      <c r="B61" s="101"/>
      <c r="C61" s="61"/>
    </row>
    <row r="62" spans="1:3" ht="10.9" customHeight="1" x14ac:dyDescent="0.2">
      <c r="A62" s="81"/>
      <c r="B62" s="120"/>
      <c r="C62" s="60"/>
    </row>
    <row r="63" spans="1:3" ht="10.9" customHeight="1" x14ac:dyDescent="0.2">
      <c r="A63" s="81"/>
      <c r="B63" s="120"/>
      <c r="C63" s="107" t="s">
        <v>39</v>
      </c>
    </row>
    <row r="64" spans="1:3" ht="10.9" customHeight="1" x14ac:dyDescent="0.2">
      <c r="A64" s="38"/>
      <c r="B64" s="80" t="s">
        <v>49</v>
      </c>
      <c r="C64" s="53"/>
    </row>
    <row r="65" spans="1:3" ht="10.9" customHeight="1" x14ac:dyDescent="0.2">
      <c r="A65" s="38"/>
      <c r="B65" s="62" t="s">
        <v>52</v>
      </c>
      <c r="C65" s="63">
        <v>-31000</v>
      </c>
    </row>
    <row r="66" spans="1:3" ht="10.9" customHeight="1" x14ac:dyDescent="0.2">
      <c r="A66" s="38"/>
      <c r="B66" s="43" t="s">
        <v>44</v>
      </c>
      <c r="C66" s="59">
        <v>107757.06</v>
      </c>
    </row>
    <row r="67" spans="1:3" ht="10.9" customHeight="1" x14ac:dyDescent="0.2">
      <c r="A67" s="38"/>
      <c r="B67" s="43" t="s">
        <v>45</v>
      </c>
      <c r="C67" s="59">
        <f>102661.33+6193.37</f>
        <v>108854.7</v>
      </c>
    </row>
    <row r="68" spans="1:3" ht="10.9" customHeight="1" x14ac:dyDescent="0.2">
      <c r="A68" s="38"/>
      <c r="B68" s="43" t="s">
        <v>46</v>
      </c>
      <c r="C68" s="59">
        <f>C71</f>
        <v>154470</v>
      </c>
    </row>
    <row r="69" spans="1:3" ht="10.9" customHeight="1" x14ac:dyDescent="0.2">
      <c r="A69" s="38"/>
      <c r="B69" s="43"/>
      <c r="C69" s="59"/>
    </row>
    <row r="70" spans="1:3" ht="10.9" customHeight="1" x14ac:dyDescent="0.2">
      <c r="A70" s="38"/>
      <c r="B70" s="62" t="s">
        <v>53</v>
      </c>
      <c r="C70" s="71">
        <f>C67+C65-C68</f>
        <v>-76615.3</v>
      </c>
    </row>
    <row r="71" spans="1:3" ht="10.9" customHeight="1" x14ac:dyDescent="0.2">
      <c r="A71" s="38">
        <v>8</v>
      </c>
      <c r="B71" s="51" t="s">
        <v>3</v>
      </c>
      <c r="C71" s="56">
        <f>SUM(C72:C73)</f>
        <v>154470</v>
      </c>
    </row>
    <row r="72" spans="1:3" ht="10.9" customHeight="1" x14ac:dyDescent="0.2">
      <c r="A72" s="32"/>
      <c r="B72" s="33" t="s">
        <v>4</v>
      </c>
      <c r="C72" s="34">
        <v>20151</v>
      </c>
    </row>
    <row r="73" spans="1:3" ht="10.9" customHeight="1" x14ac:dyDescent="0.2">
      <c r="A73" s="32"/>
      <c r="B73" s="33" t="s">
        <v>19</v>
      </c>
      <c r="C73" s="34">
        <v>134319</v>
      </c>
    </row>
    <row r="74" spans="1:3" ht="10.9" customHeight="1" x14ac:dyDescent="0.2">
      <c r="A74" s="77"/>
      <c r="B74" s="78"/>
      <c r="C74" s="21"/>
    </row>
    <row r="75" spans="1:3" ht="10.9" customHeight="1" x14ac:dyDescent="0.2">
      <c r="A75" s="77"/>
      <c r="B75" s="78"/>
      <c r="C75" s="21"/>
    </row>
    <row r="76" spans="1:3" ht="10.9" customHeight="1" x14ac:dyDescent="0.2">
      <c r="A76" s="77"/>
      <c r="B76" s="78"/>
      <c r="C76" s="21"/>
    </row>
    <row r="77" spans="1:3" ht="10.9" customHeight="1" x14ac:dyDescent="0.2">
      <c r="A77" s="9"/>
      <c r="B77" s="1"/>
      <c r="C77" s="86"/>
    </row>
    <row r="78" spans="1:3" ht="10.9" customHeight="1" x14ac:dyDescent="0.2">
      <c r="A78" s="9"/>
      <c r="B78" s="1"/>
      <c r="C78" s="86"/>
    </row>
    <row r="79" spans="1:3" ht="10.9" customHeight="1" x14ac:dyDescent="0.2">
      <c r="A79" s="9"/>
      <c r="B79" s="90" t="s">
        <v>80</v>
      </c>
      <c r="C79" s="91" t="s">
        <v>81</v>
      </c>
    </row>
    <row r="80" spans="1:3" ht="10.9" customHeight="1" x14ac:dyDescent="0.2">
      <c r="B80" s="89"/>
      <c r="C80" s="92" t="s">
        <v>82</v>
      </c>
    </row>
    <row r="81" spans="2:3" ht="10.9" customHeight="1" x14ac:dyDescent="0.2">
      <c r="B81" s="88" t="s">
        <v>24</v>
      </c>
      <c r="C81" s="88">
        <v>6.36</v>
      </c>
    </row>
    <row r="82" spans="2:3" ht="10.9" customHeight="1" x14ac:dyDescent="0.2">
      <c r="B82" s="88" t="s">
        <v>78</v>
      </c>
      <c r="C82" s="88">
        <v>3.19</v>
      </c>
    </row>
    <row r="83" spans="2:3" ht="10.9" customHeight="1" x14ac:dyDescent="0.2">
      <c r="B83" s="88" t="s">
        <v>77</v>
      </c>
      <c r="C83" s="88">
        <v>5</v>
      </c>
    </row>
    <row r="84" spans="2:3" ht="10.9" customHeight="1" x14ac:dyDescent="0.2">
      <c r="B84" s="88" t="s">
        <v>76</v>
      </c>
      <c r="C84" s="88">
        <v>1.3</v>
      </c>
    </row>
    <row r="85" spans="2:3" ht="10.9" customHeight="1" x14ac:dyDescent="0.2">
      <c r="B85" s="88" t="s">
        <v>75</v>
      </c>
      <c r="C85" s="88">
        <v>1.65</v>
      </c>
    </row>
    <row r="86" spans="2:3" ht="10.9" customHeight="1" x14ac:dyDescent="0.2">
      <c r="B86" s="88" t="s">
        <v>48</v>
      </c>
      <c r="C86" s="88">
        <v>2.5</v>
      </c>
    </row>
    <row r="87" spans="2:3" ht="10.9" customHeight="1" x14ac:dyDescent="0.2">
      <c r="B87" s="87"/>
      <c r="C87" s="87"/>
    </row>
    <row r="88" spans="2:3" ht="10.9" customHeight="1" x14ac:dyDescent="0.2">
      <c r="B88" s="88" t="s">
        <v>79</v>
      </c>
      <c r="C88" s="88">
        <f>SUM(C81:C86)</f>
        <v>20</v>
      </c>
    </row>
    <row r="89" spans="2:3" ht="10.9" customHeight="1" x14ac:dyDescent="0.2"/>
    <row r="90" spans="2:3" ht="10.9" customHeight="1" x14ac:dyDescent="0.2">
      <c r="B90" s="88" t="s">
        <v>49</v>
      </c>
      <c r="C90" s="88">
        <v>9.4</v>
      </c>
    </row>
    <row r="91" spans="2:3" ht="10.9" customHeight="1" x14ac:dyDescent="0.2"/>
    <row r="92" spans="2:3" ht="10.9" customHeight="1" x14ac:dyDescent="0.2">
      <c r="B92" s="125" t="s">
        <v>253</v>
      </c>
      <c r="C92" s="125">
        <v>35</v>
      </c>
    </row>
    <row r="93" spans="2:3" ht="10.9" customHeight="1" x14ac:dyDescent="0.2">
      <c r="B93" s="125" t="s">
        <v>254</v>
      </c>
      <c r="C93" s="125">
        <v>35.5</v>
      </c>
    </row>
    <row r="94" spans="2:3" ht="10.9" customHeight="1" x14ac:dyDescent="0.2">
      <c r="B94" s="138"/>
      <c r="C94" s="138"/>
    </row>
    <row r="95" spans="2:3" ht="10.9" customHeight="1" x14ac:dyDescent="0.2">
      <c r="B95" s="138"/>
      <c r="C95" s="138"/>
    </row>
    <row r="96" spans="2:3" ht="10.9" customHeight="1" x14ac:dyDescent="0.2">
      <c r="B96" s="1" t="s">
        <v>31</v>
      </c>
      <c r="C96" s="86" t="s">
        <v>30</v>
      </c>
    </row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opLeftCell="A76" workbookViewId="0">
      <selection activeCell="B92" sqref="B92:C93"/>
    </sheetView>
  </sheetViews>
  <sheetFormatPr defaultRowHeight="11.25" x14ac:dyDescent="0.2"/>
  <cols>
    <col min="1" max="1" width="3.1640625" customWidth="1"/>
    <col min="2" max="2" width="85.1640625" customWidth="1"/>
    <col min="3" max="3" width="21.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3158.5</v>
      </c>
    </row>
    <row r="4" spans="1:3" ht="13.5" x14ac:dyDescent="0.25">
      <c r="A4" s="104"/>
      <c r="B4" s="103" t="s">
        <v>184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697272.71</v>
      </c>
    </row>
    <row r="7" spans="1:3" ht="10.9" customHeight="1" x14ac:dyDescent="0.2">
      <c r="A7" s="12"/>
      <c r="B7" s="43" t="s">
        <v>45</v>
      </c>
      <c r="C7" s="142">
        <v>643368.16</v>
      </c>
    </row>
    <row r="8" spans="1:3" ht="10.9" customHeight="1" x14ac:dyDescent="0.2">
      <c r="A8" s="12"/>
      <c r="B8" s="43" t="s">
        <v>46</v>
      </c>
      <c r="C8" s="142">
        <v>832571.71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127803.18000000001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v>114476.07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12022.32</v>
      </c>
    </row>
    <row r="16" spans="1:3" ht="10.9" customHeight="1" thickBot="1" x14ac:dyDescent="0.25">
      <c r="A16" s="13"/>
      <c r="B16" s="14" t="s">
        <v>27</v>
      </c>
      <c r="C16" s="39">
        <v>1304.79</v>
      </c>
    </row>
    <row r="17" spans="1:3" ht="10.9" customHeight="1" thickBot="1" x14ac:dyDescent="0.25">
      <c r="A17" s="66">
        <v>2</v>
      </c>
      <c r="B17" s="50" t="s">
        <v>24</v>
      </c>
      <c r="C17" s="54">
        <f>SUM(C19:C42)</f>
        <v>331641.62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v>119276.17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29129.88</v>
      </c>
    </row>
    <row r="28" spans="1:3" ht="10.9" customHeight="1" x14ac:dyDescent="0.2">
      <c r="A28" s="29"/>
      <c r="B28" s="19" t="s">
        <v>93</v>
      </c>
      <c r="C28" s="39">
        <v>12567.24</v>
      </c>
    </row>
    <row r="29" spans="1:3" ht="10.9" customHeight="1" x14ac:dyDescent="0.2">
      <c r="A29" s="29"/>
      <c r="B29" s="19" t="s">
        <v>94</v>
      </c>
      <c r="C29" s="39">
        <v>2527.85</v>
      </c>
    </row>
    <row r="30" spans="1:3" ht="10.9" customHeight="1" x14ac:dyDescent="0.2">
      <c r="A30" s="29"/>
      <c r="B30" s="122" t="s">
        <v>95</v>
      </c>
      <c r="C30" s="40">
        <v>1473.72</v>
      </c>
    </row>
    <row r="31" spans="1:3" ht="10.9" customHeight="1" x14ac:dyDescent="0.2">
      <c r="A31" s="29"/>
      <c r="B31" s="41" t="s">
        <v>14</v>
      </c>
      <c r="C31" s="84">
        <v>12857.48</v>
      </c>
    </row>
    <row r="32" spans="1:3" ht="10.9" customHeight="1" x14ac:dyDescent="0.2">
      <c r="A32" s="29"/>
      <c r="B32" s="22" t="s">
        <v>41</v>
      </c>
      <c r="C32" s="20"/>
    </row>
    <row r="33" spans="1:3" ht="10.9" customHeight="1" x14ac:dyDescent="0.2">
      <c r="A33" s="29"/>
      <c r="B33" s="22" t="s">
        <v>38</v>
      </c>
      <c r="C33" s="39">
        <v>3213.15</v>
      </c>
    </row>
    <row r="34" spans="1:3" ht="10.9" customHeight="1" x14ac:dyDescent="0.2">
      <c r="A34" s="29"/>
      <c r="B34" s="22" t="s">
        <v>37</v>
      </c>
      <c r="C34" s="39">
        <v>1036.25</v>
      </c>
    </row>
    <row r="35" spans="1:3" ht="10.9" customHeight="1" x14ac:dyDescent="0.2">
      <c r="A35" s="29"/>
      <c r="B35" s="22" t="s">
        <v>36</v>
      </c>
      <c r="C35" s="39">
        <v>348.1</v>
      </c>
    </row>
    <row r="36" spans="1:3" ht="10.9" customHeight="1" x14ac:dyDescent="0.2">
      <c r="A36" s="29"/>
      <c r="B36" s="42" t="s">
        <v>35</v>
      </c>
      <c r="C36" s="40">
        <v>123538.96</v>
      </c>
    </row>
    <row r="37" spans="1:3" ht="10.9" customHeight="1" x14ac:dyDescent="0.2">
      <c r="A37" s="24"/>
      <c r="B37" s="25" t="s">
        <v>18</v>
      </c>
      <c r="C37" s="26"/>
    </row>
    <row r="38" spans="1:3" ht="10.9" customHeight="1" x14ac:dyDescent="0.2">
      <c r="A38" s="27"/>
      <c r="B38" s="28" t="s">
        <v>15</v>
      </c>
      <c r="C38" s="18"/>
    </row>
    <row r="39" spans="1:3" ht="10.9" customHeight="1" x14ac:dyDescent="0.2">
      <c r="A39" s="29"/>
      <c r="B39" s="30" t="s">
        <v>20</v>
      </c>
      <c r="C39" s="39">
        <v>13750.37</v>
      </c>
    </row>
    <row r="40" spans="1:3" ht="10.9" customHeight="1" x14ac:dyDescent="0.2">
      <c r="A40" s="29"/>
      <c r="B40" s="30" t="s">
        <v>21</v>
      </c>
      <c r="C40" s="20"/>
    </row>
    <row r="41" spans="1:3" ht="10.9" customHeight="1" x14ac:dyDescent="0.2">
      <c r="A41" s="29"/>
      <c r="B41" s="30" t="s">
        <v>22</v>
      </c>
      <c r="C41" s="20"/>
    </row>
    <row r="42" spans="1:3" ht="10.9" customHeight="1" thickBot="1" x14ac:dyDescent="0.25">
      <c r="A42" s="29"/>
      <c r="B42" s="31" t="s">
        <v>55</v>
      </c>
      <c r="C42" s="39">
        <v>11922.45</v>
      </c>
    </row>
    <row r="43" spans="1:3" ht="10.9" customHeight="1" thickBot="1" x14ac:dyDescent="0.25">
      <c r="A43" s="146">
        <v>3</v>
      </c>
      <c r="B43" s="113" t="s">
        <v>0</v>
      </c>
      <c r="C43" s="85">
        <v>22741.200000000001</v>
      </c>
    </row>
    <row r="44" spans="1:3" ht="10.9" customHeight="1" thickBot="1" x14ac:dyDescent="0.25">
      <c r="A44" s="66">
        <v>4</v>
      </c>
      <c r="B44" s="116" t="s">
        <v>25</v>
      </c>
      <c r="C44" s="54">
        <v>30876.6</v>
      </c>
    </row>
    <row r="45" spans="1:3" ht="10.9" customHeight="1" thickBot="1" x14ac:dyDescent="0.25">
      <c r="A45" s="147">
        <v>5</v>
      </c>
      <c r="B45" s="114" t="s">
        <v>1</v>
      </c>
      <c r="C45" s="115">
        <v>3000</v>
      </c>
    </row>
    <row r="46" spans="1:3" ht="10.9" customHeight="1" thickBot="1" x14ac:dyDescent="0.25">
      <c r="A46" s="148">
        <v>6</v>
      </c>
      <c r="B46" s="117" t="s">
        <v>2</v>
      </c>
      <c r="C46" s="121">
        <f>SUM(C47:C54)</f>
        <v>229145</v>
      </c>
    </row>
    <row r="47" spans="1:3" ht="10.9" customHeight="1" x14ac:dyDescent="0.2">
      <c r="A47" s="67"/>
      <c r="B47" s="76" t="s">
        <v>186</v>
      </c>
      <c r="C47" s="7">
        <v>14873</v>
      </c>
    </row>
    <row r="48" spans="1:3" ht="10.9" customHeight="1" x14ac:dyDescent="0.2">
      <c r="A48" s="67"/>
      <c r="B48" s="76" t="s">
        <v>187</v>
      </c>
      <c r="C48" s="7">
        <v>46270</v>
      </c>
    </row>
    <row r="49" spans="1:3" ht="10.9" customHeight="1" x14ac:dyDescent="0.2">
      <c r="A49" s="67"/>
      <c r="B49" s="76" t="s">
        <v>189</v>
      </c>
      <c r="C49" s="7">
        <v>30864</v>
      </c>
    </row>
    <row r="50" spans="1:3" ht="10.9" customHeight="1" x14ac:dyDescent="0.2">
      <c r="A50" s="67"/>
      <c r="B50" s="76" t="s">
        <v>188</v>
      </c>
      <c r="C50" s="7">
        <v>39993</v>
      </c>
    </row>
    <row r="51" spans="1:3" ht="10.9" customHeight="1" x14ac:dyDescent="0.2">
      <c r="A51" s="67"/>
      <c r="B51" s="76" t="s">
        <v>190</v>
      </c>
      <c r="C51" s="7">
        <v>20685</v>
      </c>
    </row>
    <row r="52" spans="1:3" ht="10.9" customHeight="1" x14ac:dyDescent="0.2">
      <c r="A52" s="67"/>
      <c r="B52" s="76" t="s">
        <v>129</v>
      </c>
      <c r="C52" s="7">
        <v>17060</v>
      </c>
    </row>
    <row r="53" spans="1:3" ht="10.9" customHeight="1" x14ac:dyDescent="0.2">
      <c r="A53" s="67"/>
      <c r="B53" s="76" t="s">
        <v>236</v>
      </c>
      <c r="C53" s="7">
        <v>54150</v>
      </c>
    </row>
    <row r="54" spans="1:3" ht="10.9" customHeight="1" thickBot="1" x14ac:dyDescent="0.25">
      <c r="A54" s="67"/>
      <c r="B54" s="76" t="s">
        <v>191</v>
      </c>
      <c r="C54" s="7">
        <v>5250</v>
      </c>
    </row>
    <row r="55" spans="1:3" ht="10.9" customHeight="1" x14ac:dyDescent="0.2">
      <c r="A55" s="149">
        <v>7</v>
      </c>
      <c r="B55" s="126" t="s">
        <v>48</v>
      </c>
      <c r="C55" s="150">
        <v>39986.61</v>
      </c>
    </row>
    <row r="56" spans="1:3" ht="10.9" customHeight="1" thickBot="1" x14ac:dyDescent="0.25">
      <c r="A56" s="65"/>
      <c r="B56" s="127" t="s">
        <v>48</v>
      </c>
      <c r="C56" s="151">
        <v>47377.5</v>
      </c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2"/>
      <c r="B60" s="101"/>
      <c r="C60" s="61"/>
    </row>
    <row r="61" spans="1:3" ht="10.9" customHeight="1" x14ac:dyDescent="0.2">
      <c r="A61" s="82"/>
      <c r="B61" s="101"/>
      <c r="C61" s="61"/>
    </row>
    <row r="62" spans="1:3" ht="10.9" customHeight="1" x14ac:dyDescent="0.2">
      <c r="A62" s="81"/>
      <c r="B62" s="120"/>
      <c r="C62" s="60"/>
    </row>
    <row r="63" spans="1:3" ht="10.9" customHeight="1" x14ac:dyDescent="0.2">
      <c r="A63" s="81"/>
      <c r="B63" s="120"/>
      <c r="C63" s="107" t="s">
        <v>39</v>
      </c>
    </row>
    <row r="64" spans="1:3" ht="10.9" customHeight="1" x14ac:dyDescent="0.2">
      <c r="A64" s="38"/>
      <c r="B64" s="80" t="s">
        <v>49</v>
      </c>
      <c r="C64" s="53"/>
    </row>
    <row r="65" spans="1:3" ht="10.9" customHeight="1" x14ac:dyDescent="0.2">
      <c r="A65" s="38"/>
      <c r="B65" s="62" t="s">
        <v>52</v>
      </c>
      <c r="C65" s="130">
        <v>177600</v>
      </c>
    </row>
    <row r="66" spans="1:3" ht="10.9" customHeight="1" x14ac:dyDescent="0.2">
      <c r="A66" s="38"/>
      <c r="B66" s="43" t="s">
        <v>44</v>
      </c>
      <c r="C66" s="59">
        <v>159631.20000000001</v>
      </c>
    </row>
    <row r="67" spans="1:3" ht="10.9" customHeight="1" x14ac:dyDescent="0.2">
      <c r="A67" s="38"/>
      <c r="B67" s="43" t="s">
        <v>45</v>
      </c>
      <c r="C67" s="59">
        <f>149913+5572.41+2824.06+18170</f>
        <v>176479.47</v>
      </c>
    </row>
    <row r="68" spans="1:3" ht="10.9" customHeight="1" x14ac:dyDescent="0.2">
      <c r="A68" s="38"/>
      <c r="B68" s="43" t="s">
        <v>46</v>
      </c>
      <c r="C68" s="59">
        <f>C71</f>
        <v>265799</v>
      </c>
    </row>
    <row r="69" spans="1:3" ht="10.9" customHeight="1" x14ac:dyDescent="0.2">
      <c r="A69" s="38"/>
      <c r="B69" s="43"/>
      <c r="C69" s="59"/>
    </row>
    <row r="70" spans="1:3" ht="10.9" customHeight="1" x14ac:dyDescent="0.2">
      <c r="A70" s="38"/>
      <c r="B70" s="62" t="s">
        <v>53</v>
      </c>
      <c r="C70" s="129">
        <f>C67+C65-C68</f>
        <v>88280.469999999972</v>
      </c>
    </row>
    <row r="71" spans="1:3" ht="10.9" customHeight="1" x14ac:dyDescent="0.2">
      <c r="A71" s="38">
        <v>8</v>
      </c>
      <c r="B71" s="51" t="s">
        <v>3</v>
      </c>
      <c r="C71" s="56">
        <f>SUM(C72:C73)</f>
        <v>265799</v>
      </c>
    </row>
    <row r="72" spans="1:3" ht="10.9" customHeight="1" x14ac:dyDescent="0.2">
      <c r="A72" s="32"/>
      <c r="B72" s="33" t="s">
        <v>5</v>
      </c>
      <c r="C72" s="34">
        <v>115000</v>
      </c>
    </row>
    <row r="73" spans="1:3" ht="10.9" customHeight="1" x14ac:dyDescent="0.2">
      <c r="A73" s="32"/>
      <c r="B73" s="33" t="s">
        <v>185</v>
      </c>
      <c r="C73" s="34">
        <v>150799</v>
      </c>
    </row>
    <row r="74" spans="1:3" ht="10.9" customHeight="1" x14ac:dyDescent="0.2">
      <c r="A74" s="77"/>
      <c r="B74" s="78"/>
      <c r="C74" s="21"/>
    </row>
    <row r="75" spans="1:3" ht="10.9" customHeight="1" x14ac:dyDescent="0.2">
      <c r="A75" s="77"/>
      <c r="B75" s="78"/>
      <c r="C75" s="21"/>
    </row>
    <row r="76" spans="1:3" ht="10.9" customHeight="1" x14ac:dyDescent="0.2">
      <c r="A76" s="77"/>
      <c r="B76" s="78"/>
      <c r="C76" s="21"/>
    </row>
    <row r="77" spans="1:3" ht="10.9" customHeight="1" x14ac:dyDescent="0.2">
      <c r="A77" s="9"/>
      <c r="B77" s="1"/>
      <c r="C77" s="86"/>
    </row>
    <row r="78" spans="1:3" ht="10.9" customHeight="1" x14ac:dyDescent="0.2">
      <c r="A78" s="9"/>
      <c r="B78" s="1"/>
      <c r="C78" s="86"/>
    </row>
    <row r="79" spans="1:3" ht="10.9" customHeight="1" x14ac:dyDescent="0.2">
      <c r="A79" s="9"/>
      <c r="B79" s="90" t="s">
        <v>80</v>
      </c>
      <c r="C79" s="91" t="s">
        <v>81</v>
      </c>
    </row>
    <row r="80" spans="1:3" ht="10.9" customHeight="1" x14ac:dyDescent="0.2">
      <c r="B80" s="89"/>
      <c r="C80" s="92" t="s">
        <v>82</v>
      </c>
    </row>
    <row r="81" spans="2:3" ht="10.9" customHeight="1" x14ac:dyDescent="0.2">
      <c r="B81" s="88" t="s">
        <v>24</v>
      </c>
      <c r="C81" s="88">
        <v>8.1</v>
      </c>
    </row>
    <row r="82" spans="2:3" ht="10.9" customHeight="1" x14ac:dyDescent="0.2">
      <c r="B82" s="88" t="s">
        <v>78</v>
      </c>
      <c r="C82" s="88">
        <v>3.5</v>
      </c>
    </row>
    <row r="83" spans="2:3" ht="10.9" customHeight="1" x14ac:dyDescent="0.2">
      <c r="B83" s="88" t="s">
        <v>77</v>
      </c>
      <c r="C83" s="88">
        <v>2.4500000000000002</v>
      </c>
    </row>
    <row r="84" spans="2:3" ht="10.9" customHeight="1" x14ac:dyDescent="0.2">
      <c r="B84" s="88" t="s">
        <v>76</v>
      </c>
      <c r="C84" s="88">
        <v>1.3</v>
      </c>
    </row>
    <row r="85" spans="2:3" ht="10.9" customHeight="1" x14ac:dyDescent="0.2">
      <c r="B85" s="88" t="s">
        <v>75</v>
      </c>
      <c r="C85" s="88">
        <v>1.65</v>
      </c>
    </row>
    <row r="86" spans="2:3" ht="10.9" customHeight="1" x14ac:dyDescent="0.2">
      <c r="B86" s="88" t="s">
        <v>48</v>
      </c>
      <c r="C86" s="88">
        <v>2.5</v>
      </c>
    </row>
    <row r="87" spans="2:3" ht="10.9" customHeight="1" x14ac:dyDescent="0.2">
      <c r="B87" s="125" t="s">
        <v>1</v>
      </c>
      <c r="C87" s="125">
        <v>0.4</v>
      </c>
    </row>
    <row r="88" spans="2:3" ht="10.9" customHeight="1" x14ac:dyDescent="0.2">
      <c r="B88" s="88" t="s">
        <v>79</v>
      </c>
      <c r="C88" s="88">
        <f>SUM(C81:C87)</f>
        <v>19.899999999999999</v>
      </c>
    </row>
    <row r="89" spans="2:3" ht="10.9" customHeight="1" x14ac:dyDescent="0.2"/>
    <row r="90" spans="2:3" ht="10.9" customHeight="1" x14ac:dyDescent="0.2">
      <c r="B90" s="88" t="s">
        <v>49</v>
      </c>
      <c r="C90" s="96">
        <v>5</v>
      </c>
    </row>
    <row r="91" spans="2:3" ht="10.9" customHeight="1" x14ac:dyDescent="0.2"/>
    <row r="92" spans="2:3" ht="10.9" customHeight="1" x14ac:dyDescent="0.2">
      <c r="B92" s="125" t="s">
        <v>253</v>
      </c>
      <c r="C92" s="125">
        <v>35</v>
      </c>
    </row>
    <row r="93" spans="2:3" ht="10.9" customHeight="1" x14ac:dyDescent="0.2">
      <c r="B93" s="125" t="s">
        <v>254</v>
      </c>
      <c r="C93" s="125">
        <v>35.5</v>
      </c>
    </row>
    <row r="94" spans="2:3" ht="10.9" customHeight="1" x14ac:dyDescent="0.2">
      <c r="B94" s="138"/>
      <c r="C94" s="138"/>
    </row>
    <row r="95" spans="2:3" ht="10.9" customHeight="1" x14ac:dyDescent="0.2">
      <c r="B95" s="138"/>
      <c r="C95" s="138"/>
    </row>
    <row r="96" spans="2:3" ht="10.9" customHeight="1" x14ac:dyDescent="0.2">
      <c r="B96" s="1" t="s">
        <v>31</v>
      </c>
      <c r="C96" s="86" t="s">
        <v>30</v>
      </c>
    </row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opLeftCell="A4" workbookViewId="0">
      <selection activeCell="E7" sqref="E7"/>
    </sheetView>
  </sheetViews>
  <sheetFormatPr defaultRowHeight="11.25" x14ac:dyDescent="0.2"/>
  <cols>
    <col min="1" max="1" width="4.5" customWidth="1"/>
    <col min="2" max="2" width="87.83203125" customWidth="1"/>
    <col min="3" max="3" width="25.5" customWidth="1"/>
    <col min="5" max="5" width="9.5" bestFit="1" customWidth="1"/>
  </cols>
  <sheetData>
    <row r="1" spans="1:5" ht="10.9" customHeight="1" x14ac:dyDescent="0.2">
      <c r="A1" s="9"/>
      <c r="B1" s="106" t="s">
        <v>43</v>
      </c>
      <c r="C1" s="9"/>
    </row>
    <row r="2" spans="1:5" ht="10.9" customHeight="1" x14ac:dyDescent="0.25">
      <c r="A2" s="9"/>
      <c r="B2" s="79"/>
      <c r="C2" s="9"/>
    </row>
    <row r="3" spans="1:5" ht="10.9" customHeight="1" x14ac:dyDescent="0.2">
      <c r="A3" s="10"/>
      <c r="B3" s="44" t="s">
        <v>32</v>
      </c>
      <c r="C3" s="11">
        <v>2362.3000000000002</v>
      </c>
    </row>
    <row r="4" spans="1:5" ht="10.9" customHeight="1" x14ac:dyDescent="0.25">
      <c r="A4" s="161"/>
      <c r="B4" s="103" t="s">
        <v>280</v>
      </c>
      <c r="C4" s="162"/>
    </row>
    <row r="5" spans="1:5" ht="10.9" customHeight="1" x14ac:dyDescent="0.2">
      <c r="A5" s="47"/>
      <c r="B5" s="163" t="s">
        <v>44</v>
      </c>
      <c r="C5" s="140">
        <v>491049.8</v>
      </c>
    </row>
    <row r="6" spans="1:5" ht="10.9" customHeight="1" x14ac:dyDescent="0.2">
      <c r="A6" s="12"/>
      <c r="B6" s="43" t="s">
        <v>45</v>
      </c>
      <c r="C6" s="142">
        <v>466753.59</v>
      </c>
    </row>
    <row r="7" spans="1:5" ht="10.9" customHeight="1" x14ac:dyDescent="0.2">
      <c r="A7" s="12"/>
      <c r="B7" s="43" t="s">
        <v>46</v>
      </c>
      <c r="C7" s="142">
        <v>552325.91</v>
      </c>
      <c r="E7" s="45"/>
    </row>
    <row r="8" spans="1:5" ht="10.9" customHeight="1" x14ac:dyDescent="0.2">
      <c r="A8" s="12"/>
      <c r="B8" s="43"/>
      <c r="C8" s="143"/>
    </row>
    <row r="9" spans="1:5" ht="10.9" customHeight="1" thickBot="1" x14ac:dyDescent="0.25">
      <c r="A9" s="69"/>
      <c r="B9" s="68" t="s">
        <v>50</v>
      </c>
      <c r="C9" s="144" t="s">
        <v>39</v>
      </c>
    </row>
    <row r="10" spans="1:5" ht="10.9" customHeight="1" thickBot="1" x14ac:dyDescent="0.25">
      <c r="A10" s="65">
        <v>1</v>
      </c>
      <c r="B10" s="49" t="s">
        <v>23</v>
      </c>
      <c r="C10" s="55">
        <f>SUM(C11:C15)</f>
        <v>67441.820000000007</v>
      </c>
    </row>
    <row r="11" spans="1:5" ht="10.9" customHeight="1" x14ac:dyDescent="0.2">
      <c r="A11" s="13"/>
      <c r="B11" s="14" t="s">
        <v>26</v>
      </c>
      <c r="C11" s="7"/>
    </row>
    <row r="12" spans="1:5" ht="10.9" customHeight="1" x14ac:dyDescent="0.2">
      <c r="A12" s="13"/>
      <c r="B12" s="14" t="s">
        <v>28</v>
      </c>
      <c r="C12" s="8">
        <f>47146+9523.49</f>
        <v>56669.49</v>
      </c>
    </row>
    <row r="13" spans="1:5" ht="10.9" customHeight="1" x14ac:dyDescent="0.2">
      <c r="A13" s="13"/>
      <c r="B13" s="14" t="s">
        <v>29</v>
      </c>
      <c r="C13" s="8"/>
    </row>
    <row r="14" spans="1:5" ht="10.9" customHeight="1" x14ac:dyDescent="0.2">
      <c r="A14" s="13"/>
      <c r="B14" s="14" t="s">
        <v>42</v>
      </c>
      <c r="C14" s="39">
        <f>3930.53+1750.24+771.23+140.97+2695.1+537.69</f>
        <v>9825.76</v>
      </c>
    </row>
    <row r="15" spans="1:5" ht="10.9" customHeight="1" thickBot="1" x14ac:dyDescent="0.25">
      <c r="A15" s="13"/>
      <c r="B15" s="14" t="s">
        <v>27</v>
      </c>
      <c r="C15" s="39">
        <v>946.57</v>
      </c>
    </row>
    <row r="16" spans="1:5" ht="10.9" customHeight="1" thickBot="1" x14ac:dyDescent="0.25">
      <c r="A16" s="66">
        <v>2</v>
      </c>
      <c r="B16" s="50" t="s">
        <v>24</v>
      </c>
      <c r="C16" s="54">
        <f>SUM(C18:C41)</f>
        <v>256627.02000000002</v>
      </c>
    </row>
    <row r="17" spans="1:3" ht="10.9" customHeight="1" x14ac:dyDescent="0.2">
      <c r="A17" s="15"/>
      <c r="B17" s="16" t="s">
        <v>17</v>
      </c>
      <c r="C17" s="145"/>
    </row>
    <row r="18" spans="1:3" ht="10.9" customHeight="1" x14ac:dyDescent="0.2">
      <c r="A18" s="29"/>
      <c r="B18" s="17" t="s">
        <v>6</v>
      </c>
      <c r="C18" s="18"/>
    </row>
    <row r="19" spans="1:3" ht="10.9" customHeight="1" x14ac:dyDescent="0.2">
      <c r="A19" s="29"/>
      <c r="B19" s="19" t="s">
        <v>7</v>
      </c>
      <c r="C19" s="39"/>
    </row>
    <row r="20" spans="1:3" ht="10.9" customHeight="1" x14ac:dyDescent="0.2">
      <c r="A20" s="29"/>
      <c r="B20" s="19" t="s">
        <v>9</v>
      </c>
      <c r="C20" s="20"/>
    </row>
    <row r="21" spans="1:3" ht="10.9" customHeight="1" x14ac:dyDescent="0.2">
      <c r="A21" s="29"/>
      <c r="B21" s="19" t="s">
        <v>8</v>
      </c>
      <c r="C21" s="39">
        <v>100517.08</v>
      </c>
    </row>
    <row r="22" spans="1:3" ht="10.9" customHeight="1" x14ac:dyDescent="0.2">
      <c r="A22" s="29"/>
      <c r="B22" s="19" t="s">
        <v>10</v>
      </c>
      <c r="C22" s="20"/>
    </row>
    <row r="23" spans="1:3" ht="10.9" customHeight="1" x14ac:dyDescent="0.2">
      <c r="A23" s="29"/>
      <c r="B23" s="19" t="s">
        <v>11</v>
      </c>
      <c r="C23" s="20"/>
    </row>
    <row r="24" spans="1:3" ht="10.9" customHeight="1" x14ac:dyDescent="0.2">
      <c r="A24" s="29"/>
      <c r="B24" s="19" t="s">
        <v>12</v>
      </c>
      <c r="C24" s="20"/>
    </row>
    <row r="25" spans="1:3" ht="10.9" customHeight="1" x14ac:dyDescent="0.2">
      <c r="A25" s="29"/>
      <c r="B25" s="19" t="s">
        <v>13</v>
      </c>
      <c r="C25" s="20"/>
    </row>
    <row r="26" spans="1:3" ht="10.9" customHeight="1" x14ac:dyDescent="0.2">
      <c r="A26" s="29"/>
      <c r="B26" s="17" t="s">
        <v>92</v>
      </c>
      <c r="C26" s="84">
        <v>15127.75</v>
      </c>
    </row>
    <row r="27" spans="1:3" ht="10.9" customHeight="1" x14ac:dyDescent="0.2">
      <c r="A27" s="29"/>
      <c r="B27" s="19" t="s">
        <v>93</v>
      </c>
      <c r="C27" s="39">
        <v>8606.18</v>
      </c>
    </row>
    <row r="28" spans="1:3" ht="10.9" customHeight="1" x14ac:dyDescent="0.2">
      <c r="A28" s="29"/>
      <c r="B28" s="19" t="s">
        <v>94</v>
      </c>
      <c r="C28" s="39">
        <v>1833.85</v>
      </c>
    </row>
    <row r="29" spans="1:3" ht="10.9" customHeight="1" x14ac:dyDescent="0.2">
      <c r="A29" s="29"/>
      <c r="B29" s="122" t="s">
        <v>95</v>
      </c>
      <c r="C29" s="40">
        <v>1049.55</v>
      </c>
    </row>
    <row r="30" spans="1:3" ht="10.9" customHeight="1" x14ac:dyDescent="0.2">
      <c r="A30" s="29"/>
      <c r="B30" s="41" t="s">
        <v>14</v>
      </c>
      <c r="C30" s="84">
        <v>3664.34</v>
      </c>
    </row>
    <row r="31" spans="1:3" ht="10.9" customHeight="1" x14ac:dyDescent="0.2">
      <c r="A31" s="29"/>
      <c r="B31" s="22" t="s">
        <v>273</v>
      </c>
      <c r="C31" s="20"/>
    </row>
    <row r="32" spans="1:3" ht="10.9" customHeight="1" x14ac:dyDescent="0.2">
      <c r="A32" s="29"/>
      <c r="B32" s="22" t="s">
        <v>38</v>
      </c>
      <c r="C32" s="39">
        <v>3932.61</v>
      </c>
    </row>
    <row r="33" spans="1:3" ht="10.9" customHeight="1" x14ac:dyDescent="0.2">
      <c r="A33" s="29"/>
      <c r="B33" s="22" t="s">
        <v>37</v>
      </c>
      <c r="C33" s="39">
        <v>1036.25</v>
      </c>
    </row>
    <row r="34" spans="1:3" ht="10.9" customHeight="1" x14ac:dyDescent="0.2">
      <c r="A34" s="29"/>
      <c r="B34" s="22" t="s">
        <v>36</v>
      </c>
      <c r="C34" s="39">
        <v>252.53</v>
      </c>
    </row>
    <row r="35" spans="1:3" ht="10.9" customHeight="1" x14ac:dyDescent="0.2">
      <c r="A35" s="29"/>
      <c r="B35" s="42" t="s">
        <v>35</v>
      </c>
      <c r="C35" s="40">
        <v>91995.3</v>
      </c>
    </row>
    <row r="36" spans="1:3" ht="10.9" customHeight="1" x14ac:dyDescent="0.2">
      <c r="A36" s="24"/>
      <c r="B36" s="25" t="s">
        <v>18</v>
      </c>
      <c r="C36" s="26"/>
    </row>
    <row r="37" spans="1:3" ht="10.9" customHeight="1" x14ac:dyDescent="0.2">
      <c r="A37" s="27"/>
      <c r="B37" s="28" t="s">
        <v>15</v>
      </c>
      <c r="C37" s="18"/>
    </row>
    <row r="38" spans="1:3" ht="10.9" customHeight="1" x14ac:dyDescent="0.2">
      <c r="A38" s="29"/>
      <c r="B38" s="30" t="s">
        <v>20</v>
      </c>
      <c r="C38" s="39">
        <f>8570.13+1714.03</f>
        <v>10284.16</v>
      </c>
    </row>
    <row r="39" spans="1:3" ht="10.9" customHeight="1" x14ac:dyDescent="0.2">
      <c r="A39" s="29"/>
      <c r="B39" s="30" t="s">
        <v>21</v>
      </c>
      <c r="C39" s="20"/>
    </row>
    <row r="40" spans="1:3" ht="10.9" customHeight="1" x14ac:dyDescent="0.2">
      <c r="A40" s="29"/>
      <c r="B40" s="30" t="s">
        <v>22</v>
      </c>
      <c r="C40" s="20"/>
    </row>
    <row r="41" spans="1:3" ht="10.9" customHeight="1" thickBot="1" x14ac:dyDescent="0.25">
      <c r="A41" s="29"/>
      <c r="B41" s="31" t="s">
        <v>55</v>
      </c>
      <c r="C41" s="39">
        <v>18327.419999999998</v>
      </c>
    </row>
    <row r="42" spans="1:3" ht="10.9" customHeight="1" thickBot="1" x14ac:dyDescent="0.25">
      <c r="A42" s="146">
        <v>3</v>
      </c>
      <c r="B42" s="113" t="s">
        <v>0</v>
      </c>
      <c r="C42" s="85">
        <v>17008.560000000001</v>
      </c>
    </row>
    <row r="43" spans="1:3" ht="10.9" customHeight="1" thickBot="1" x14ac:dyDescent="0.25">
      <c r="A43" s="66">
        <v>4</v>
      </c>
      <c r="B43" s="116" t="s">
        <v>25</v>
      </c>
      <c r="C43" s="54">
        <v>23103.29</v>
      </c>
    </row>
    <row r="44" spans="1:3" ht="10.9" customHeight="1" thickBot="1" x14ac:dyDescent="0.25">
      <c r="A44" s="147">
        <v>5</v>
      </c>
      <c r="B44" s="114" t="s">
        <v>1</v>
      </c>
      <c r="C44" s="115">
        <v>18000</v>
      </c>
    </row>
    <row r="45" spans="1:3" ht="10.9" customHeight="1" thickBot="1" x14ac:dyDescent="0.25">
      <c r="A45" s="148">
        <v>6</v>
      </c>
      <c r="B45" s="117" t="s">
        <v>2</v>
      </c>
      <c r="C45" s="121">
        <f>SUM(C46:C51)</f>
        <v>104804</v>
      </c>
    </row>
    <row r="46" spans="1:3" ht="10.9" customHeight="1" x14ac:dyDescent="0.2">
      <c r="A46" s="67"/>
      <c r="B46" s="76" t="s">
        <v>284</v>
      </c>
      <c r="C46" s="7">
        <v>13468</v>
      </c>
    </row>
    <row r="47" spans="1:3" ht="10.9" customHeight="1" x14ac:dyDescent="0.2">
      <c r="A47" s="67"/>
      <c r="B47" s="76" t="s">
        <v>283</v>
      </c>
      <c r="C47" s="7">
        <v>9835</v>
      </c>
    </row>
    <row r="48" spans="1:3" ht="10.9" customHeight="1" x14ac:dyDescent="0.2">
      <c r="A48" s="67"/>
      <c r="B48" s="76" t="s">
        <v>285</v>
      </c>
      <c r="C48" s="7">
        <v>16457</v>
      </c>
    </row>
    <row r="49" spans="1:3" ht="10.9" customHeight="1" x14ac:dyDescent="0.2">
      <c r="A49" s="67"/>
      <c r="B49" s="76" t="s">
        <v>286</v>
      </c>
      <c r="C49" s="7">
        <v>2100</v>
      </c>
    </row>
    <row r="50" spans="1:3" ht="10.9" customHeight="1" x14ac:dyDescent="0.2">
      <c r="A50" s="67"/>
      <c r="B50" s="76" t="s">
        <v>287</v>
      </c>
      <c r="C50" s="7">
        <v>14400</v>
      </c>
    </row>
    <row r="51" spans="1:3" ht="10.9" customHeight="1" thickBot="1" x14ac:dyDescent="0.25">
      <c r="A51" s="67"/>
      <c r="B51" s="76" t="s">
        <v>236</v>
      </c>
      <c r="C51" s="7">
        <v>48544</v>
      </c>
    </row>
    <row r="52" spans="1:3" ht="10.9" customHeight="1" x14ac:dyDescent="0.2">
      <c r="A52" s="149">
        <v>7</v>
      </c>
      <c r="B52" s="126" t="s">
        <v>48</v>
      </c>
      <c r="C52" s="150">
        <v>29906.720000000001</v>
      </c>
    </row>
    <row r="53" spans="1:3" ht="10.9" customHeight="1" thickBot="1" x14ac:dyDescent="0.25">
      <c r="A53" s="65"/>
      <c r="B53" s="127" t="s">
        <v>48</v>
      </c>
      <c r="C53" s="151">
        <v>35434.5</v>
      </c>
    </row>
    <row r="54" spans="1:3" ht="10.9" customHeight="1" x14ac:dyDescent="0.2">
      <c r="A54" s="81"/>
      <c r="B54" s="120"/>
      <c r="C54" s="60"/>
    </row>
    <row r="55" spans="1:3" ht="10.9" customHeight="1" x14ac:dyDescent="0.2">
      <c r="A55" s="38"/>
      <c r="B55" s="80" t="s">
        <v>49</v>
      </c>
      <c r="C55" s="160" t="s">
        <v>39</v>
      </c>
    </row>
    <row r="56" spans="1:3" ht="10.9" customHeight="1" x14ac:dyDescent="0.2">
      <c r="A56" s="38"/>
      <c r="B56" s="62" t="s">
        <v>52</v>
      </c>
      <c r="C56" s="63">
        <v>-187000</v>
      </c>
    </row>
    <row r="57" spans="1:3" ht="10.9" customHeight="1" x14ac:dyDescent="0.2">
      <c r="A57" s="38"/>
      <c r="B57" s="43" t="s">
        <v>44</v>
      </c>
      <c r="C57" s="59">
        <v>162003.42000000001</v>
      </c>
    </row>
    <row r="58" spans="1:3" ht="10.9" customHeight="1" x14ac:dyDescent="0.2">
      <c r="A58" s="38"/>
      <c r="B58" s="43" t="s">
        <v>45</v>
      </c>
      <c r="C58" s="59">
        <v>148555.22</v>
      </c>
    </row>
    <row r="59" spans="1:3" ht="10.9" customHeight="1" x14ac:dyDescent="0.2">
      <c r="A59" s="38"/>
      <c r="B59" s="43" t="s">
        <v>46</v>
      </c>
      <c r="C59" s="59">
        <f>C62</f>
        <v>0</v>
      </c>
    </row>
    <row r="60" spans="1:3" ht="10.9" customHeight="1" x14ac:dyDescent="0.2">
      <c r="A60" s="38"/>
      <c r="B60" s="43"/>
      <c r="C60" s="59"/>
    </row>
    <row r="61" spans="1:3" ht="10.9" customHeight="1" x14ac:dyDescent="0.2">
      <c r="A61" s="38"/>
      <c r="B61" s="62" t="s">
        <v>53</v>
      </c>
      <c r="C61" s="71">
        <f>C58+C56-C59</f>
        <v>-38444.78</v>
      </c>
    </row>
    <row r="62" spans="1:3" ht="10.9" customHeight="1" x14ac:dyDescent="0.2">
      <c r="A62" s="38">
        <v>8</v>
      </c>
      <c r="B62" s="51" t="s">
        <v>3</v>
      </c>
      <c r="C62" s="56">
        <f>SUM(C63:C63)</f>
        <v>0</v>
      </c>
    </row>
    <row r="63" spans="1:3" ht="10.9" customHeight="1" x14ac:dyDescent="0.2">
      <c r="A63" s="32"/>
      <c r="B63" s="33" t="s">
        <v>222</v>
      </c>
      <c r="C63" s="34"/>
    </row>
    <row r="64" spans="1:3" ht="10.9" customHeight="1" x14ac:dyDescent="0.2">
      <c r="A64" s="152"/>
      <c r="B64" s="90" t="s">
        <v>80</v>
      </c>
      <c r="C64" s="91" t="s">
        <v>81</v>
      </c>
    </row>
    <row r="65" spans="1:3" ht="10.9" customHeight="1" x14ac:dyDescent="0.2">
      <c r="A65" s="155"/>
      <c r="B65" s="89"/>
      <c r="C65" s="92" t="s">
        <v>82</v>
      </c>
    </row>
    <row r="66" spans="1:3" ht="10.9" customHeight="1" x14ac:dyDescent="0.2">
      <c r="A66" s="155"/>
      <c r="B66" s="88" t="s">
        <v>24</v>
      </c>
      <c r="C66" s="88">
        <v>7.1</v>
      </c>
    </row>
    <row r="67" spans="1:3" ht="10.9" customHeight="1" x14ac:dyDescent="0.2">
      <c r="A67" s="155"/>
      <c r="B67" s="88" t="s">
        <v>78</v>
      </c>
      <c r="C67" s="88">
        <v>3.85</v>
      </c>
    </row>
    <row r="68" spans="1:3" ht="10.9" customHeight="1" x14ac:dyDescent="0.2">
      <c r="A68" s="155"/>
      <c r="B68" s="88" t="s">
        <v>77</v>
      </c>
      <c r="C68" s="88">
        <v>2.41</v>
      </c>
    </row>
    <row r="69" spans="1:3" ht="10.9" customHeight="1" x14ac:dyDescent="0.2">
      <c r="A69" s="155"/>
      <c r="B69" s="88" t="s">
        <v>76</v>
      </c>
      <c r="C69" s="88">
        <v>1.3</v>
      </c>
    </row>
    <row r="70" spans="1:3" ht="10.9" customHeight="1" x14ac:dyDescent="0.2">
      <c r="A70" s="155"/>
      <c r="B70" s="88" t="s">
        <v>75</v>
      </c>
      <c r="C70" s="88">
        <v>1.65</v>
      </c>
    </row>
    <row r="71" spans="1:3" ht="10.9" customHeight="1" x14ac:dyDescent="0.2">
      <c r="A71" s="155"/>
      <c r="B71" s="88" t="s">
        <v>48</v>
      </c>
      <c r="C71" s="88">
        <v>2.5</v>
      </c>
    </row>
    <row r="72" spans="1:3" ht="10.9" customHeight="1" x14ac:dyDescent="0.2">
      <c r="A72" s="155"/>
      <c r="B72" s="125" t="s">
        <v>1</v>
      </c>
      <c r="C72" s="125">
        <v>0.4</v>
      </c>
    </row>
    <row r="73" spans="1:3" ht="10.9" customHeight="1" x14ac:dyDescent="0.2">
      <c r="A73" s="155"/>
      <c r="B73" s="125"/>
      <c r="C73" s="125"/>
    </row>
    <row r="74" spans="1:3" ht="10.9" customHeight="1" x14ac:dyDescent="0.2">
      <c r="A74" s="155"/>
      <c r="B74" s="88" t="s">
        <v>79</v>
      </c>
      <c r="C74" s="88">
        <f>SUM(C66:C72)</f>
        <v>19.209999999999997</v>
      </c>
    </row>
    <row r="75" spans="1:3" ht="10.9" customHeight="1" x14ac:dyDescent="0.2">
      <c r="A75" s="155"/>
      <c r="B75" s="167"/>
      <c r="C75" s="169"/>
    </row>
    <row r="76" spans="1:3" ht="10.9" customHeight="1" x14ac:dyDescent="0.2">
      <c r="A76" s="155"/>
      <c r="B76" s="168"/>
      <c r="C76" s="168"/>
    </row>
    <row r="77" spans="1:3" ht="10.9" customHeight="1" x14ac:dyDescent="0.2">
      <c r="A77" s="155"/>
      <c r="B77" s="88" t="s">
        <v>49</v>
      </c>
      <c r="C77" s="96">
        <v>6</v>
      </c>
    </row>
    <row r="78" spans="1:3" ht="10.9" customHeight="1" x14ac:dyDescent="0.2">
      <c r="A78" s="155"/>
      <c r="B78" s="169"/>
      <c r="C78" s="170"/>
    </row>
    <row r="79" spans="1:3" ht="10.9" customHeight="1" x14ac:dyDescent="0.2">
      <c r="A79" s="155"/>
      <c r="B79" s="169"/>
      <c r="C79" s="170"/>
    </row>
    <row r="80" spans="1:3" ht="10.9" customHeight="1" x14ac:dyDescent="0.2">
      <c r="A80" s="155"/>
      <c r="B80" s="125" t="s">
        <v>253</v>
      </c>
      <c r="C80" s="125">
        <v>35</v>
      </c>
    </row>
    <row r="81" spans="1:3" ht="10.9" customHeight="1" x14ac:dyDescent="0.2">
      <c r="A81" s="89"/>
      <c r="B81" s="125" t="s">
        <v>254</v>
      </c>
      <c r="C81" s="125">
        <v>35.5</v>
      </c>
    </row>
    <row r="82" spans="1:3" ht="10.9" customHeight="1" x14ac:dyDescent="0.2">
      <c r="B82" s="138"/>
      <c r="C82" s="138"/>
    </row>
    <row r="83" spans="1:3" ht="10.9" customHeight="1" x14ac:dyDescent="0.2">
      <c r="B83" s="138"/>
      <c r="C83" s="138"/>
    </row>
    <row r="84" spans="1:3" ht="10.9" customHeight="1" x14ac:dyDescent="0.2">
      <c r="B84" s="1" t="s">
        <v>31</v>
      </c>
      <c r="C84" s="86" t="s">
        <v>30</v>
      </c>
    </row>
    <row r="85" spans="1:3" ht="10.9" customHeight="1" x14ac:dyDescent="0.2"/>
    <row r="86" spans="1:3" ht="10.9" customHeight="1" x14ac:dyDescent="0.2"/>
    <row r="87" spans="1:3" ht="10.9" customHeight="1" x14ac:dyDescent="0.2"/>
    <row r="88" spans="1:3" ht="10.9" customHeight="1" x14ac:dyDescent="0.2"/>
    <row r="89" spans="1:3" ht="10.9" customHeight="1" x14ac:dyDescent="0.2"/>
    <row r="90" spans="1:3" ht="10.9" customHeight="1" x14ac:dyDescent="0.2"/>
    <row r="91" spans="1:3" ht="10.9" customHeight="1" x14ac:dyDescent="0.2"/>
    <row r="92" spans="1:3" ht="10.9" customHeight="1" x14ac:dyDescent="0.2"/>
    <row r="93" spans="1:3" ht="10.9" customHeight="1" x14ac:dyDescent="0.2"/>
    <row r="94" spans="1:3" ht="10.9" customHeight="1" x14ac:dyDescent="0.2"/>
    <row r="95" spans="1:3" ht="10.9" customHeight="1" x14ac:dyDescent="0.2"/>
    <row r="96" spans="1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opLeftCell="A70" workbookViewId="0">
      <selection activeCell="B90" sqref="B90:C91"/>
    </sheetView>
  </sheetViews>
  <sheetFormatPr defaultRowHeight="11.25" x14ac:dyDescent="0.2"/>
  <cols>
    <col min="1" max="1" width="3.1640625" customWidth="1"/>
    <col min="2" max="2" width="84.5" customWidth="1"/>
    <col min="3" max="3" width="20.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3147.68</v>
      </c>
    </row>
    <row r="4" spans="1:3" ht="13.5" x14ac:dyDescent="0.25">
      <c r="A4" s="104"/>
      <c r="B4" s="103" t="s">
        <v>202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674443.54</v>
      </c>
    </row>
    <row r="7" spans="1:3" ht="10.9" customHeight="1" x14ac:dyDescent="0.2">
      <c r="A7" s="12"/>
      <c r="B7" s="43" t="s">
        <v>45</v>
      </c>
      <c r="C7" s="142">
        <v>617449.5</v>
      </c>
    </row>
    <row r="8" spans="1:3" ht="10.9" customHeight="1" x14ac:dyDescent="0.2">
      <c r="A8" s="12"/>
      <c r="B8" s="43" t="s">
        <v>46</v>
      </c>
      <c r="C8" s="142">
        <v>751218.78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131356.58000000002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v>114476.08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15579.83</v>
      </c>
    </row>
    <row r="16" spans="1:3" ht="10.9" customHeight="1" thickBot="1" x14ac:dyDescent="0.25">
      <c r="A16" s="13"/>
      <c r="B16" s="14" t="s">
        <v>27</v>
      </c>
      <c r="C16" s="39">
        <v>1300.67</v>
      </c>
    </row>
    <row r="17" spans="1:3" ht="10.9" customHeight="1" thickBot="1" x14ac:dyDescent="0.25">
      <c r="A17" s="66">
        <v>2</v>
      </c>
      <c r="B17" s="50" t="s">
        <v>24</v>
      </c>
      <c r="C17" s="54">
        <f>SUM(C19:C42)</f>
        <v>343054.47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v>144986.59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29950.44</v>
      </c>
    </row>
    <row r="28" spans="1:3" ht="10.9" customHeight="1" x14ac:dyDescent="0.2">
      <c r="A28" s="29"/>
      <c r="B28" s="19" t="s">
        <v>93</v>
      </c>
      <c r="C28" s="39">
        <v>12624.06</v>
      </c>
    </row>
    <row r="29" spans="1:3" ht="10.9" customHeight="1" x14ac:dyDescent="0.2">
      <c r="A29" s="29"/>
      <c r="B29" s="19" t="s">
        <v>94</v>
      </c>
      <c r="C29" s="39">
        <v>2519.86</v>
      </c>
    </row>
    <row r="30" spans="1:3" ht="10.9" customHeight="1" x14ac:dyDescent="0.2">
      <c r="A30" s="29"/>
      <c r="B30" s="122" t="s">
        <v>95</v>
      </c>
      <c r="C30" s="40">
        <v>1442.19</v>
      </c>
    </row>
    <row r="31" spans="1:3" ht="10.9" customHeight="1" x14ac:dyDescent="0.2">
      <c r="A31" s="29"/>
      <c r="B31" s="41" t="s">
        <v>14</v>
      </c>
      <c r="C31" s="84">
        <v>3906.69</v>
      </c>
    </row>
    <row r="32" spans="1:3" ht="10.9" customHeight="1" x14ac:dyDescent="0.2">
      <c r="A32" s="29"/>
      <c r="B32" s="22" t="s">
        <v>41</v>
      </c>
      <c r="C32" s="20"/>
    </row>
    <row r="33" spans="1:3" ht="10.9" customHeight="1" x14ac:dyDescent="0.2">
      <c r="A33" s="29"/>
      <c r="B33" s="22" t="s">
        <v>38</v>
      </c>
      <c r="C33" s="39">
        <v>3212.12</v>
      </c>
    </row>
    <row r="34" spans="1:3" ht="10.9" customHeight="1" x14ac:dyDescent="0.2">
      <c r="A34" s="29"/>
      <c r="B34" s="22" t="s">
        <v>37</v>
      </c>
      <c r="C34" s="39">
        <v>1036.25</v>
      </c>
    </row>
    <row r="35" spans="1:3" ht="10.9" customHeight="1" x14ac:dyDescent="0.2">
      <c r="A35" s="29"/>
      <c r="B35" s="22" t="s">
        <v>36</v>
      </c>
      <c r="C35" s="39">
        <v>347</v>
      </c>
    </row>
    <row r="36" spans="1:3" ht="10.9" customHeight="1" x14ac:dyDescent="0.2">
      <c r="A36" s="29"/>
      <c r="B36" s="42" t="s">
        <v>35</v>
      </c>
      <c r="C36" s="40">
        <f>112071.21+8667.12+2382.01</f>
        <v>123120.34</v>
      </c>
    </row>
    <row r="37" spans="1:3" ht="10.9" customHeight="1" x14ac:dyDescent="0.2">
      <c r="A37" s="24"/>
      <c r="B37" s="25" t="s">
        <v>18</v>
      </c>
      <c r="C37" s="26"/>
    </row>
    <row r="38" spans="1:3" ht="10.9" customHeight="1" x14ac:dyDescent="0.2">
      <c r="A38" s="27"/>
      <c r="B38" s="28" t="s">
        <v>15</v>
      </c>
      <c r="C38" s="18"/>
    </row>
    <row r="39" spans="1:3" ht="10.9" customHeight="1" x14ac:dyDescent="0.2">
      <c r="A39" s="29"/>
      <c r="B39" s="30" t="s">
        <v>20</v>
      </c>
      <c r="C39" s="39">
        <f>2283.88+11419.39</f>
        <v>13703.27</v>
      </c>
    </row>
    <row r="40" spans="1:3" ht="10.9" customHeight="1" x14ac:dyDescent="0.2">
      <c r="A40" s="29"/>
      <c r="B40" s="30" t="s">
        <v>21</v>
      </c>
      <c r="C40" s="20"/>
    </row>
    <row r="41" spans="1:3" ht="10.9" customHeight="1" x14ac:dyDescent="0.2">
      <c r="A41" s="29"/>
      <c r="B41" s="30" t="s">
        <v>22</v>
      </c>
      <c r="C41" s="20"/>
    </row>
    <row r="42" spans="1:3" ht="10.9" customHeight="1" thickBot="1" x14ac:dyDescent="0.25">
      <c r="A42" s="29"/>
      <c r="B42" s="31" t="s">
        <v>55</v>
      </c>
      <c r="C42" s="39">
        <v>6205.66</v>
      </c>
    </row>
    <row r="43" spans="1:3" ht="10.9" customHeight="1" thickBot="1" x14ac:dyDescent="0.25">
      <c r="A43" s="146">
        <v>3</v>
      </c>
      <c r="B43" s="113" t="s">
        <v>0</v>
      </c>
      <c r="C43" s="85">
        <v>22572.7</v>
      </c>
    </row>
    <row r="44" spans="1:3" ht="10.9" customHeight="1" thickBot="1" x14ac:dyDescent="0.25">
      <c r="A44" s="66">
        <v>4</v>
      </c>
      <c r="B44" s="116" t="s">
        <v>25</v>
      </c>
      <c r="C44" s="54">
        <v>30908.2</v>
      </c>
    </row>
    <row r="45" spans="1:3" ht="10.9" customHeight="1" thickBot="1" x14ac:dyDescent="0.25">
      <c r="A45" s="147">
        <v>5</v>
      </c>
      <c r="B45" s="114" t="s">
        <v>1</v>
      </c>
      <c r="C45" s="115">
        <v>4500</v>
      </c>
    </row>
    <row r="46" spans="1:3" ht="10.9" customHeight="1" thickBot="1" x14ac:dyDescent="0.25">
      <c r="A46" s="148">
        <v>6</v>
      </c>
      <c r="B46" s="117" t="s">
        <v>2</v>
      </c>
      <c r="C46" s="121">
        <f>SUM(C47:C54)</f>
        <v>131762</v>
      </c>
    </row>
    <row r="47" spans="1:3" ht="10.9" customHeight="1" x14ac:dyDescent="0.2">
      <c r="A47" s="67"/>
      <c r="B47" s="76" t="s">
        <v>196</v>
      </c>
      <c r="C47" s="7">
        <v>5600</v>
      </c>
    </row>
    <row r="48" spans="1:3" ht="10.9" customHeight="1" x14ac:dyDescent="0.2">
      <c r="A48" s="67"/>
      <c r="B48" s="76" t="s">
        <v>197</v>
      </c>
      <c r="C48" s="7">
        <v>3600</v>
      </c>
    </row>
    <row r="49" spans="1:3" ht="10.9" customHeight="1" x14ac:dyDescent="0.2">
      <c r="A49" s="67"/>
      <c r="B49" s="76" t="s">
        <v>198</v>
      </c>
      <c r="C49" s="7">
        <v>3300</v>
      </c>
    </row>
    <row r="50" spans="1:3" ht="10.9" customHeight="1" x14ac:dyDescent="0.2">
      <c r="A50" s="67"/>
      <c r="B50" s="76" t="s">
        <v>201</v>
      </c>
      <c r="C50" s="7">
        <v>15629</v>
      </c>
    </row>
    <row r="51" spans="1:3" ht="10.9" customHeight="1" x14ac:dyDescent="0.2">
      <c r="A51" s="67"/>
      <c r="B51" s="76" t="s">
        <v>199</v>
      </c>
      <c r="C51" s="7">
        <v>16649</v>
      </c>
    </row>
    <row r="52" spans="1:3" ht="10.9" customHeight="1" x14ac:dyDescent="0.2">
      <c r="A52" s="67"/>
      <c r="B52" s="76" t="s">
        <v>200</v>
      </c>
      <c r="C52" s="7">
        <v>4505</v>
      </c>
    </row>
    <row r="53" spans="1:3" ht="10.9" customHeight="1" x14ac:dyDescent="0.2">
      <c r="A53" s="67"/>
      <c r="B53" s="76" t="s">
        <v>190</v>
      </c>
      <c r="C53" s="7">
        <v>61479</v>
      </c>
    </row>
    <row r="54" spans="1:3" ht="10.9" customHeight="1" thickBot="1" x14ac:dyDescent="0.25">
      <c r="A54" s="67"/>
      <c r="B54" s="76" t="s">
        <v>191</v>
      </c>
      <c r="C54" s="7">
        <v>21000</v>
      </c>
    </row>
    <row r="55" spans="1:3" ht="10.9" customHeight="1" x14ac:dyDescent="0.2">
      <c r="A55" s="149">
        <v>7</v>
      </c>
      <c r="B55" s="126" t="s">
        <v>48</v>
      </c>
      <c r="C55" s="150">
        <v>39849.629999999997</v>
      </c>
    </row>
    <row r="56" spans="1:3" ht="10.9" customHeight="1" thickBot="1" x14ac:dyDescent="0.25">
      <c r="A56" s="65"/>
      <c r="B56" s="127" t="s">
        <v>48</v>
      </c>
      <c r="C56" s="151">
        <v>47215.199999999997</v>
      </c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1"/>
      <c r="B60" s="120"/>
      <c r="C60" s="60"/>
    </row>
    <row r="61" spans="1:3" ht="10.9" customHeight="1" x14ac:dyDescent="0.2">
      <c r="A61" s="81"/>
      <c r="B61" s="120"/>
      <c r="C61" s="107" t="s">
        <v>39</v>
      </c>
    </row>
    <row r="62" spans="1:3" ht="10.9" customHeight="1" x14ac:dyDescent="0.2">
      <c r="A62" s="38"/>
      <c r="B62" s="80" t="s">
        <v>49</v>
      </c>
      <c r="C62" s="53"/>
    </row>
    <row r="63" spans="1:3" ht="10.9" customHeight="1" x14ac:dyDescent="0.2">
      <c r="A63" s="38"/>
      <c r="B63" s="62" t="s">
        <v>52</v>
      </c>
      <c r="C63" s="130">
        <v>103900</v>
      </c>
    </row>
    <row r="64" spans="1:3" ht="10.9" customHeight="1" x14ac:dyDescent="0.2">
      <c r="A64" s="38"/>
      <c r="B64" s="43" t="s">
        <v>44</v>
      </c>
      <c r="C64" s="59">
        <v>126494.92</v>
      </c>
    </row>
    <row r="65" spans="1:3" ht="10.9" customHeight="1" x14ac:dyDescent="0.2">
      <c r="A65" s="38"/>
      <c r="B65" s="43" t="s">
        <v>45</v>
      </c>
      <c r="C65" s="59">
        <f>117396.19+30867.56+3431.77+22769.99</f>
        <v>174465.50999999998</v>
      </c>
    </row>
    <row r="66" spans="1:3" ht="10.9" customHeight="1" x14ac:dyDescent="0.2">
      <c r="A66" s="38"/>
      <c r="B66" s="43" t="s">
        <v>46</v>
      </c>
      <c r="C66" s="59">
        <f>C69</f>
        <v>115000</v>
      </c>
    </row>
    <row r="67" spans="1:3" ht="10.9" customHeight="1" x14ac:dyDescent="0.2">
      <c r="A67" s="38"/>
      <c r="B67" s="43"/>
      <c r="C67" s="59"/>
    </row>
    <row r="68" spans="1:3" ht="10.9" customHeight="1" x14ac:dyDescent="0.2">
      <c r="A68" s="38"/>
      <c r="B68" s="62" t="s">
        <v>53</v>
      </c>
      <c r="C68" s="129">
        <f>C65+C63-C66</f>
        <v>163365.51</v>
      </c>
    </row>
    <row r="69" spans="1:3" ht="10.9" customHeight="1" x14ac:dyDescent="0.2">
      <c r="A69" s="38">
        <v>8</v>
      </c>
      <c r="B69" s="51" t="s">
        <v>3</v>
      </c>
      <c r="C69" s="56">
        <f>SUM(C70:C71)</f>
        <v>115000</v>
      </c>
    </row>
    <row r="70" spans="1:3" ht="10.9" customHeight="1" x14ac:dyDescent="0.2">
      <c r="A70" s="32"/>
      <c r="B70" s="33" t="s">
        <v>5</v>
      </c>
      <c r="C70" s="34">
        <v>115000</v>
      </c>
    </row>
    <row r="71" spans="1:3" ht="10.9" customHeight="1" x14ac:dyDescent="0.2">
      <c r="A71" s="32"/>
      <c r="B71" s="33"/>
      <c r="C71" s="34"/>
    </row>
    <row r="72" spans="1:3" ht="10.9" customHeight="1" x14ac:dyDescent="0.2">
      <c r="A72" s="77"/>
      <c r="B72" s="78"/>
      <c r="C72" s="21"/>
    </row>
    <row r="73" spans="1:3" ht="10.9" customHeight="1" x14ac:dyDescent="0.2">
      <c r="A73" s="77"/>
      <c r="B73" s="78"/>
      <c r="C73" s="21"/>
    </row>
    <row r="74" spans="1:3" ht="10.9" customHeight="1" x14ac:dyDescent="0.2">
      <c r="A74" s="77"/>
      <c r="B74" s="78"/>
      <c r="C74" s="21"/>
    </row>
    <row r="75" spans="1:3" ht="10.9" customHeight="1" x14ac:dyDescent="0.2">
      <c r="A75" s="9"/>
      <c r="B75" s="1"/>
      <c r="C75" s="86"/>
    </row>
    <row r="76" spans="1:3" ht="10.9" customHeight="1" x14ac:dyDescent="0.2">
      <c r="A76" s="9"/>
      <c r="B76" s="1"/>
      <c r="C76" s="86"/>
    </row>
    <row r="77" spans="1:3" ht="10.9" customHeight="1" x14ac:dyDescent="0.2">
      <c r="A77" s="9"/>
      <c r="B77" s="90" t="s">
        <v>80</v>
      </c>
      <c r="C77" s="91" t="s">
        <v>81</v>
      </c>
    </row>
    <row r="78" spans="1:3" ht="10.9" customHeight="1" x14ac:dyDescent="0.2">
      <c r="B78" s="89"/>
      <c r="C78" s="92" t="s">
        <v>82</v>
      </c>
    </row>
    <row r="79" spans="1:3" ht="10.9" customHeight="1" x14ac:dyDescent="0.2">
      <c r="B79" s="88" t="s">
        <v>24</v>
      </c>
      <c r="C79" s="88">
        <v>5.5</v>
      </c>
    </row>
    <row r="80" spans="1:3" ht="10.9" customHeight="1" x14ac:dyDescent="0.2">
      <c r="B80" s="88" t="s">
        <v>78</v>
      </c>
      <c r="C80" s="88">
        <v>3.5</v>
      </c>
    </row>
    <row r="81" spans="2:3" ht="10.9" customHeight="1" x14ac:dyDescent="0.2">
      <c r="B81" s="88" t="s">
        <v>77</v>
      </c>
      <c r="C81" s="88">
        <v>3.9</v>
      </c>
    </row>
    <row r="82" spans="2:3" ht="10.9" customHeight="1" x14ac:dyDescent="0.2">
      <c r="B82" s="88" t="s">
        <v>76</v>
      </c>
      <c r="C82" s="88">
        <v>1.3</v>
      </c>
    </row>
    <row r="83" spans="2:3" ht="10.9" customHeight="1" x14ac:dyDescent="0.2">
      <c r="B83" s="88" t="s">
        <v>75</v>
      </c>
      <c r="C83" s="88">
        <v>1.65</v>
      </c>
    </row>
    <row r="84" spans="2:3" ht="10.9" customHeight="1" x14ac:dyDescent="0.2">
      <c r="B84" s="88" t="s">
        <v>48</v>
      </c>
      <c r="C84" s="88">
        <v>2.5</v>
      </c>
    </row>
    <row r="85" spans="2:3" ht="10.9" customHeight="1" x14ac:dyDescent="0.2">
      <c r="B85" s="125" t="s">
        <v>1</v>
      </c>
      <c r="C85" s="125">
        <v>0.4</v>
      </c>
    </row>
    <row r="86" spans="2:3" ht="10.9" customHeight="1" x14ac:dyDescent="0.2">
      <c r="B86" s="88" t="s">
        <v>79</v>
      </c>
      <c r="C86" s="88">
        <f>SUM(C79:C85)</f>
        <v>18.75</v>
      </c>
    </row>
    <row r="87" spans="2:3" ht="10.9" customHeight="1" x14ac:dyDescent="0.2"/>
    <row r="88" spans="2:3" ht="10.9" customHeight="1" x14ac:dyDescent="0.2">
      <c r="B88" s="88" t="s">
        <v>49</v>
      </c>
      <c r="C88" s="96">
        <v>4</v>
      </c>
    </row>
    <row r="89" spans="2:3" ht="10.9" customHeight="1" x14ac:dyDescent="0.2"/>
    <row r="90" spans="2:3" ht="10.9" customHeight="1" x14ac:dyDescent="0.2">
      <c r="B90" s="125" t="s">
        <v>253</v>
      </c>
      <c r="C90" s="125">
        <v>35</v>
      </c>
    </row>
    <row r="91" spans="2:3" ht="10.9" customHeight="1" x14ac:dyDescent="0.2">
      <c r="B91" s="125" t="s">
        <v>254</v>
      </c>
      <c r="C91" s="125">
        <v>35.5</v>
      </c>
    </row>
    <row r="92" spans="2:3" ht="10.9" customHeight="1" x14ac:dyDescent="0.2"/>
    <row r="93" spans="2:3" ht="10.9" customHeight="1" x14ac:dyDescent="0.2"/>
    <row r="94" spans="2:3" ht="10.9" customHeight="1" x14ac:dyDescent="0.2">
      <c r="B94" s="1" t="s">
        <v>31</v>
      </c>
      <c r="C94" s="86" t="s">
        <v>30</v>
      </c>
    </row>
    <row r="95" spans="2:3" ht="10.9" customHeight="1" x14ac:dyDescent="0.2"/>
    <row r="96" spans="2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opLeftCell="A70" workbookViewId="0">
      <selection activeCell="B91" sqref="B91:C92"/>
    </sheetView>
  </sheetViews>
  <sheetFormatPr defaultRowHeight="11.25" x14ac:dyDescent="0.2"/>
  <cols>
    <col min="1" max="1" width="3.33203125" customWidth="1"/>
    <col min="2" max="2" width="84.6640625" customWidth="1"/>
    <col min="3" max="3" width="18.832031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3140.06</v>
      </c>
    </row>
    <row r="4" spans="1:3" ht="13.5" x14ac:dyDescent="0.25">
      <c r="A4" s="104"/>
      <c r="B4" s="103" t="s">
        <v>203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679384.09</v>
      </c>
    </row>
    <row r="7" spans="1:3" ht="10.9" customHeight="1" x14ac:dyDescent="0.2">
      <c r="A7" s="12"/>
      <c r="B7" s="43" t="s">
        <v>45</v>
      </c>
      <c r="C7" s="142">
        <v>673456.2</v>
      </c>
    </row>
    <row r="8" spans="1:3" ht="10.9" customHeight="1" x14ac:dyDescent="0.2">
      <c r="A8" s="12"/>
      <c r="B8" s="43" t="s">
        <v>46</v>
      </c>
      <c r="C8" s="142">
        <v>726083.27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128460.74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v>114476.08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12687.36</v>
      </c>
    </row>
    <row r="16" spans="1:3" ht="10.9" customHeight="1" thickBot="1" x14ac:dyDescent="0.25">
      <c r="A16" s="13"/>
      <c r="B16" s="14" t="s">
        <v>27</v>
      </c>
      <c r="C16" s="39">
        <v>1297.3</v>
      </c>
    </row>
    <row r="17" spans="1:3" ht="10.9" customHeight="1" thickBot="1" x14ac:dyDescent="0.25">
      <c r="A17" s="66">
        <v>2</v>
      </c>
      <c r="B17" s="50" t="s">
        <v>24</v>
      </c>
      <c r="C17" s="54">
        <f>SUM(C19:C42)</f>
        <v>326584.67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v>125546.9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28719.599999999999</v>
      </c>
    </row>
    <row r="28" spans="1:3" ht="10.9" customHeight="1" x14ac:dyDescent="0.2">
      <c r="A28" s="29"/>
      <c r="B28" s="19" t="s">
        <v>93</v>
      </c>
      <c r="C28" s="39">
        <v>12591.4</v>
      </c>
    </row>
    <row r="29" spans="1:3" ht="10.9" customHeight="1" x14ac:dyDescent="0.2">
      <c r="A29" s="29"/>
      <c r="B29" s="19" t="s">
        <v>94</v>
      </c>
      <c r="C29" s="39">
        <v>2513.34</v>
      </c>
    </row>
    <row r="30" spans="1:3" ht="10.9" customHeight="1" x14ac:dyDescent="0.2">
      <c r="A30" s="29"/>
      <c r="B30" s="122" t="s">
        <v>95</v>
      </c>
      <c r="C30" s="40">
        <v>1465.28</v>
      </c>
    </row>
    <row r="31" spans="1:3" ht="10.9" customHeight="1" x14ac:dyDescent="0.2">
      <c r="A31" s="29"/>
      <c r="B31" s="41" t="s">
        <v>14</v>
      </c>
      <c r="C31" s="84">
        <v>10316.4</v>
      </c>
    </row>
    <row r="32" spans="1:3" ht="10.9" customHeight="1" x14ac:dyDescent="0.2">
      <c r="A32" s="29"/>
      <c r="B32" s="22" t="s">
        <v>41</v>
      </c>
      <c r="C32" s="20"/>
    </row>
    <row r="33" spans="1:3" ht="10.9" customHeight="1" x14ac:dyDescent="0.2">
      <c r="A33" s="29"/>
      <c r="B33" s="22" t="s">
        <v>38</v>
      </c>
      <c r="C33" s="39">
        <v>4161.28</v>
      </c>
    </row>
    <row r="34" spans="1:3" ht="10.9" customHeight="1" x14ac:dyDescent="0.2">
      <c r="A34" s="29"/>
      <c r="B34" s="22" t="s">
        <v>37</v>
      </c>
      <c r="C34" s="39">
        <v>1036.25</v>
      </c>
    </row>
    <row r="35" spans="1:3" ht="10.9" customHeight="1" x14ac:dyDescent="0.2">
      <c r="A35" s="29"/>
      <c r="B35" s="22" t="s">
        <v>36</v>
      </c>
      <c r="C35" s="39">
        <v>346.11</v>
      </c>
    </row>
    <row r="36" spans="1:3" ht="10.9" customHeight="1" x14ac:dyDescent="0.2">
      <c r="A36" s="29"/>
      <c r="B36" s="42" t="s">
        <v>35</v>
      </c>
      <c r="C36" s="40">
        <v>122819.24</v>
      </c>
    </row>
    <row r="37" spans="1:3" ht="10.9" customHeight="1" x14ac:dyDescent="0.2">
      <c r="A37" s="24"/>
      <c r="B37" s="25" t="s">
        <v>18</v>
      </c>
      <c r="C37" s="26"/>
    </row>
    <row r="38" spans="1:3" ht="10.9" customHeight="1" x14ac:dyDescent="0.2">
      <c r="A38" s="27"/>
      <c r="B38" s="28" t="s">
        <v>15</v>
      </c>
      <c r="C38" s="18"/>
    </row>
    <row r="39" spans="1:3" ht="10.9" customHeight="1" x14ac:dyDescent="0.2">
      <c r="A39" s="29"/>
      <c r="B39" s="30" t="s">
        <v>20</v>
      </c>
      <c r="C39" s="39">
        <v>13670.1</v>
      </c>
    </row>
    <row r="40" spans="1:3" ht="10.9" customHeight="1" x14ac:dyDescent="0.2">
      <c r="A40" s="29"/>
      <c r="B40" s="30" t="s">
        <v>21</v>
      </c>
      <c r="C40" s="20"/>
    </row>
    <row r="41" spans="1:3" ht="10.9" customHeight="1" x14ac:dyDescent="0.2">
      <c r="A41" s="29"/>
      <c r="B41" s="30" t="s">
        <v>22</v>
      </c>
      <c r="C41" s="20"/>
    </row>
    <row r="42" spans="1:3" ht="10.9" customHeight="1" thickBot="1" x14ac:dyDescent="0.25">
      <c r="A42" s="29"/>
      <c r="B42" s="31" t="s">
        <v>55</v>
      </c>
      <c r="C42" s="39">
        <v>3398.77</v>
      </c>
    </row>
    <row r="43" spans="1:3" ht="10.9" customHeight="1" thickBot="1" x14ac:dyDescent="0.25">
      <c r="A43" s="146">
        <v>3</v>
      </c>
      <c r="B43" s="113" t="s">
        <v>0</v>
      </c>
      <c r="C43" s="85">
        <v>22514.32</v>
      </c>
    </row>
    <row r="44" spans="1:3" ht="10.9" customHeight="1" thickBot="1" x14ac:dyDescent="0.25">
      <c r="A44" s="66">
        <v>4</v>
      </c>
      <c r="B44" s="116" t="s">
        <v>25</v>
      </c>
      <c r="C44" s="54">
        <v>30660.48</v>
      </c>
    </row>
    <row r="45" spans="1:3" ht="10.9" customHeight="1" thickBot="1" x14ac:dyDescent="0.25">
      <c r="A45" s="147">
        <v>5</v>
      </c>
      <c r="B45" s="114" t="s">
        <v>1</v>
      </c>
      <c r="C45" s="115">
        <v>6000</v>
      </c>
    </row>
    <row r="46" spans="1:3" ht="10.9" customHeight="1" thickBot="1" x14ac:dyDescent="0.25">
      <c r="A46" s="148">
        <v>6</v>
      </c>
      <c r="B46" s="117" t="s">
        <v>2</v>
      </c>
      <c r="C46" s="121">
        <f>SUM(C47:C57)</f>
        <v>125009</v>
      </c>
    </row>
    <row r="47" spans="1:3" ht="10.9" customHeight="1" x14ac:dyDescent="0.2">
      <c r="A47" s="67"/>
      <c r="B47" s="76" t="s">
        <v>206</v>
      </c>
      <c r="C47" s="7">
        <v>18052</v>
      </c>
    </row>
    <row r="48" spans="1:3" ht="10.9" customHeight="1" x14ac:dyDescent="0.2">
      <c r="A48" s="67"/>
      <c r="B48" s="76" t="s">
        <v>204</v>
      </c>
      <c r="C48" s="7">
        <v>5500</v>
      </c>
    </row>
    <row r="49" spans="1:3" ht="10.9" customHeight="1" x14ac:dyDescent="0.2">
      <c r="A49" s="67"/>
      <c r="B49" s="76" t="s">
        <v>205</v>
      </c>
      <c r="C49" s="7">
        <v>24000</v>
      </c>
    </row>
    <row r="50" spans="1:3" ht="10.9" customHeight="1" x14ac:dyDescent="0.2">
      <c r="A50" s="67"/>
      <c r="B50" s="76" t="s">
        <v>207</v>
      </c>
      <c r="C50" s="7">
        <v>12000</v>
      </c>
    </row>
    <row r="51" spans="1:3" ht="10.9" customHeight="1" x14ac:dyDescent="0.2">
      <c r="A51" s="67"/>
      <c r="B51" s="76" t="s">
        <v>208</v>
      </c>
      <c r="C51" s="7">
        <v>7967</v>
      </c>
    </row>
    <row r="52" spans="1:3" ht="10.9" customHeight="1" x14ac:dyDescent="0.2">
      <c r="A52" s="67"/>
      <c r="B52" s="76" t="s">
        <v>209</v>
      </c>
      <c r="C52" s="7">
        <v>1849</v>
      </c>
    </row>
    <row r="53" spans="1:3" ht="10.9" customHeight="1" x14ac:dyDescent="0.2">
      <c r="A53" s="67"/>
      <c r="B53" s="76" t="s">
        <v>210</v>
      </c>
      <c r="C53" s="7">
        <v>3953</v>
      </c>
    </row>
    <row r="54" spans="1:3" ht="10.9" customHeight="1" x14ac:dyDescent="0.2">
      <c r="A54" s="67"/>
      <c r="B54" s="76" t="s">
        <v>155</v>
      </c>
      <c r="C54" s="7">
        <v>8077</v>
      </c>
    </row>
    <row r="55" spans="1:3" ht="10.9" customHeight="1" x14ac:dyDescent="0.2">
      <c r="A55" s="67"/>
      <c r="B55" s="76" t="s">
        <v>190</v>
      </c>
      <c r="C55" s="7">
        <v>20685</v>
      </c>
    </row>
    <row r="56" spans="1:3" ht="10.9" customHeight="1" x14ac:dyDescent="0.2">
      <c r="A56" s="67"/>
      <c r="B56" s="76" t="s">
        <v>211</v>
      </c>
      <c r="C56" s="7">
        <v>1926</v>
      </c>
    </row>
    <row r="57" spans="1:3" ht="10.9" customHeight="1" thickBot="1" x14ac:dyDescent="0.25">
      <c r="A57" s="67"/>
      <c r="B57" s="76" t="s">
        <v>191</v>
      </c>
      <c r="C57" s="7">
        <v>21000</v>
      </c>
    </row>
    <row r="58" spans="1:3" ht="10.9" customHeight="1" x14ac:dyDescent="0.2">
      <c r="A58" s="149">
        <v>7</v>
      </c>
      <c r="B58" s="126" t="s">
        <v>48</v>
      </c>
      <c r="C58" s="150">
        <v>39753.160000000003</v>
      </c>
    </row>
    <row r="59" spans="1:3" ht="10.9" customHeight="1" thickBot="1" x14ac:dyDescent="0.25">
      <c r="A59" s="65"/>
      <c r="B59" s="127" t="s">
        <v>48</v>
      </c>
      <c r="C59" s="151">
        <v>47100.9</v>
      </c>
    </row>
    <row r="60" spans="1:3" ht="10.9" customHeight="1" x14ac:dyDescent="0.2">
      <c r="A60" s="183"/>
      <c r="B60" s="131"/>
      <c r="C60" s="184"/>
    </row>
    <row r="61" spans="1:3" ht="10.9" customHeight="1" x14ac:dyDescent="0.2">
      <c r="A61" s="81"/>
      <c r="B61" s="120"/>
      <c r="C61" s="107" t="s">
        <v>39</v>
      </c>
    </row>
    <row r="62" spans="1:3" ht="10.9" customHeight="1" x14ac:dyDescent="0.2">
      <c r="A62" s="38"/>
      <c r="B62" s="80" t="s">
        <v>49</v>
      </c>
      <c r="C62" s="53"/>
    </row>
    <row r="63" spans="1:3" ht="10.9" customHeight="1" x14ac:dyDescent="0.2">
      <c r="A63" s="38"/>
      <c r="B63" s="62" t="s">
        <v>52</v>
      </c>
      <c r="C63" s="63">
        <v>-195000</v>
      </c>
    </row>
    <row r="64" spans="1:3" ht="10.9" customHeight="1" x14ac:dyDescent="0.2">
      <c r="A64" s="38"/>
      <c r="B64" s="43" t="s">
        <v>44</v>
      </c>
      <c r="C64" s="59">
        <v>164339.54999999999</v>
      </c>
    </row>
    <row r="65" spans="1:3" ht="10.9" customHeight="1" x14ac:dyDescent="0.2">
      <c r="A65" s="38"/>
      <c r="B65" s="43" t="s">
        <v>45</v>
      </c>
      <c r="C65" s="123">
        <f>168941.94+14950.31</f>
        <v>183892.25</v>
      </c>
    </row>
    <row r="66" spans="1:3" ht="10.9" customHeight="1" x14ac:dyDescent="0.2">
      <c r="A66" s="38"/>
      <c r="B66" s="43" t="s">
        <v>46</v>
      </c>
      <c r="C66" s="59">
        <f>C69</f>
        <v>115000</v>
      </c>
    </row>
    <row r="67" spans="1:3" ht="10.9" customHeight="1" x14ac:dyDescent="0.2">
      <c r="A67" s="38"/>
      <c r="B67" s="43"/>
      <c r="C67" s="59"/>
    </row>
    <row r="68" spans="1:3" ht="10.9" customHeight="1" x14ac:dyDescent="0.2">
      <c r="A68" s="38"/>
      <c r="B68" s="62" t="s">
        <v>53</v>
      </c>
      <c r="C68" s="71">
        <f>C65+C63-C66</f>
        <v>-126107.75</v>
      </c>
    </row>
    <row r="69" spans="1:3" ht="10.9" customHeight="1" x14ac:dyDescent="0.2">
      <c r="A69" s="38">
        <v>8</v>
      </c>
      <c r="B69" s="51" t="s">
        <v>3</v>
      </c>
      <c r="C69" s="56">
        <f>SUM(C70:C71)</f>
        <v>115000</v>
      </c>
    </row>
    <row r="70" spans="1:3" ht="10.9" customHeight="1" x14ac:dyDescent="0.2">
      <c r="A70" s="32"/>
      <c r="B70" s="33" t="s">
        <v>5</v>
      </c>
      <c r="C70" s="34">
        <v>115000</v>
      </c>
    </row>
    <row r="71" spans="1:3" ht="10.9" customHeight="1" x14ac:dyDescent="0.2">
      <c r="A71" s="32"/>
      <c r="B71" s="33"/>
      <c r="C71" s="34"/>
    </row>
    <row r="72" spans="1:3" ht="10.9" customHeight="1" x14ac:dyDescent="0.2">
      <c r="A72" s="77"/>
      <c r="B72" s="78"/>
      <c r="C72" s="21"/>
    </row>
    <row r="73" spans="1:3" ht="10.9" customHeight="1" x14ac:dyDescent="0.2">
      <c r="A73" s="77"/>
      <c r="B73" s="78"/>
      <c r="C73" s="21"/>
    </row>
    <row r="74" spans="1:3" ht="10.9" customHeight="1" x14ac:dyDescent="0.2">
      <c r="A74" s="77"/>
      <c r="B74" s="78"/>
      <c r="C74" s="21"/>
    </row>
    <row r="75" spans="1:3" ht="10.9" customHeight="1" x14ac:dyDescent="0.2">
      <c r="A75" s="9"/>
      <c r="B75" s="1"/>
      <c r="C75" s="86"/>
    </row>
    <row r="76" spans="1:3" ht="10.9" customHeight="1" x14ac:dyDescent="0.2">
      <c r="A76" s="9"/>
      <c r="B76" s="1"/>
      <c r="C76" s="86"/>
    </row>
    <row r="77" spans="1:3" ht="10.9" customHeight="1" x14ac:dyDescent="0.2">
      <c r="A77" s="9"/>
      <c r="B77" s="90" t="s">
        <v>80</v>
      </c>
      <c r="C77" s="91" t="s">
        <v>81</v>
      </c>
    </row>
    <row r="78" spans="1:3" ht="10.9" customHeight="1" x14ac:dyDescent="0.2">
      <c r="B78" s="89"/>
      <c r="C78" s="92" t="s">
        <v>82</v>
      </c>
    </row>
    <row r="79" spans="1:3" ht="10.9" customHeight="1" x14ac:dyDescent="0.2">
      <c r="B79" s="88" t="s">
        <v>24</v>
      </c>
      <c r="C79" s="88">
        <v>5.5</v>
      </c>
    </row>
    <row r="80" spans="1:3" ht="10.9" customHeight="1" x14ac:dyDescent="0.2">
      <c r="B80" s="88" t="s">
        <v>78</v>
      </c>
      <c r="C80" s="88">
        <v>3.5</v>
      </c>
    </row>
    <row r="81" spans="2:3" ht="10.9" customHeight="1" x14ac:dyDescent="0.2">
      <c r="B81" s="88" t="s">
        <v>77</v>
      </c>
      <c r="C81" s="88">
        <v>4.25</v>
      </c>
    </row>
    <row r="82" spans="2:3" ht="10.9" customHeight="1" x14ac:dyDescent="0.2">
      <c r="B82" s="88" t="s">
        <v>76</v>
      </c>
      <c r="C82" s="88">
        <v>1.3</v>
      </c>
    </row>
    <row r="83" spans="2:3" ht="10.9" customHeight="1" x14ac:dyDescent="0.2">
      <c r="B83" s="88" t="s">
        <v>75</v>
      </c>
      <c r="C83" s="88">
        <v>1.65</v>
      </c>
    </row>
    <row r="84" spans="2:3" ht="10.9" customHeight="1" x14ac:dyDescent="0.2">
      <c r="B84" s="88" t="s">
        <v>48</v>
      </c>
      <c r="C84" s="88">
        <v>2.5</v>
      </c>
    </row>
    <row r="85" spans="2:3" ht="10.9" customHeight="1" x14ac:dyDescent="0.2">
      <c r="B85" s="125" t="s">
        <v>1</v>
      </c>
      <c r="C85" s="125">
        <v>0.4</v>
      </c>
    </row>
    <row r="86" spans="2:3" ht="10.9" customHeight="1" x14ac:dyDescent="0.2">
      <c r="B86" s="125"/>
      <c r="C86" s="125"/>
    </row>
    <row r="87" spans="2:3" ht="10.9" customHeight="1" x14ac:dyDescent="0.2">
      <c r="B87" s="88" t="s">
        <v>79</v>
      </c>
      <c r="C87" s="88">
        <f>SUM(C79:C86)</f>
        <v>19.099999999999998</v>
      </c>
    </row>
    <row r="88" spans="2:3" ht="10.9" customHeight="1" x14ac:dyDescent="0.2"/>
    <row r="89" spans="2:3" ht="10.9" customHeight="1" x14ac:dyDescent="0.2">
      <c r="B89" s="88" t="s">
        <v>49</v>
      </c>
      <c r="C89" s="96">
        <v>5</v>
      </c>
    </row>
    <row r="90" spans="2:3" ht="10.9" customHeight="1" x14ac:dyDescent="0.2"/>
    <row r="91" spans="2:3" ht="10.9" customHeight="1" x14ac:dyDescent="0.2">
      <c r="B91" s="125" t="s">
        <v>253</v>
      </c>
      <c r="C91" s="125">
        <v>35</v>
      </c>
    </row>
    <row r="92" spans="2:3" ht="10.9" customHeight="1" x14ac:dyDescent="0.2">
      <c r="B92" s="125" t="s">
        <v>254</v>
      </c>
      <c r="C92" s="125">
        <v>35.5</v>
      </c>
    </row>
    <row r="93" spans="2:3" ht="10.9" customHeight="1" x14ac:dyDescent="0.2"/>
    <row r="94" spans="2:3" ht="10.9" customHeight="1" x14ac:dyDescent="0.2"/>
    <row r="95" spans="2:3" ht="10.9" customHeight="1" x14ac:dyDescent="0.2">
      <c r="B95" s="1" t="s">
        <v>31</v>
      </c>
      <c r="C95" s="86" t="s">
        <v>30</v>
      </c>
    </row>
    <row r="96" spans="2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64" workbookViewId="0">
      <selection activeCell="B91" sqref="B91:C92"/>
    </sheetView>
  </sheetViews>
  <sheetFormatPr defaultRowHeight="11.25" x14ac:dyDescent="0.2"/>
  <cols>
    <col min="1" max="1" width="3" customWidth="1"/>
    <col min="2" max="2" width="85" customWidth="1"/>
    <col min="3" max="3" width="18.832031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4393.72</v>
      </c>
    </row>
    <row r="4" spans="1:3" ht="13.5" x14ac:dyDescent="0.25">
      <c r="A4" s="104"/>
      <c r="B4" s="103" t="s">
        <v>121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962050.5</v>
      </c>
    </row>
    <row r="7" spans="1:3" ht="10.9" customHeight="1" x14ac:dyDescent="0.2">
      <c r="A7" s="12"/>
      <c r="B7" s="43" t="s">
        <v>45</v>
      </c>
      <c r="C7" s="142">
        <v>904693.26</v>
      </c>
    </row>
    <row r="8" spans="1:3" ht="10.9" customHeight="1" x14ac:dyDescent="0.2">
      <c r="A8" s="12"/>
      <c r="B8" s="43" t="s">
        <v>46</v>
      </c>
      <c r="C8" s="142">
        <v>1051841.99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137475.9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7">
        <v>114476.08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21184.57</v>
      </c>
    </row>
    <row r="16" spans="1:3" ht="10.9" customHeight="1" thickBot="1" x14ac:dyDescent="0.25">
      <c r="A16" s="13"/>
      <c r="B16" s="14" t="s">
        <v>27</v>
      </c>
      <c r="C16" s="39">
        <v>1815.25</v>
      </c>
    </row>
    <row r="17" spans="1:3" ht="10.9" customHeight="1" thickBot="1" x14ac:dyDescent="0.25">
      <c r="A17" s="66">
        <v>2</v>
      </c>
      <c r="B17" s="50" t="s">
        <v>24</v>
      </c>
      <c r="C17" s="54">
        <f>SUM(C19:C42)</f>
        <v>384410.3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v>116711.76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36925.199999999997</v>
      </c>
    </row>
    <row r="28" spans="1:3" ht="10.9" customHeight="1" x14ac:dyDescent="0.2">
      <c r="A28" s="29"/>
      <c r="B28" s="19" t="s">
        <v>93</v>
      </c>
      <c r="C28" s="39">
        <v>17618.55</v>
      </c>
    </row>
    <row r="29" spans="1:3" ht="10.9" customHeight="1" x14ac:dyDescent="0.2">
      <c r="A29" s="29"/>
      <c r="B29" s="19" t="s">
        <v>94</v>
      </c>
      <c r="C29" s="39">
        <v>3516.8</v>
      </c>
    </row>
    <row r="30" spans="1:3" ht="10.9" customHeight="1" x14ac:dyDescent="0.2">
      <c r="A30" s="29"/>
      <c r="B30" s="122" t="s">
        <v>95</v>
      </c>
      <c r="C30" s="40">
        <v>2012.76</v>
      </c>
    </row>
    <row r="31" spans="1:3" ht="10.9" customHeight="1" x14ac:dyDescent="0.2">
      <c r="A31" s="29"/>
      <c r="B31" s="41" t="s">
        <v>14</v>
      </c>
      <c r="C31" s="84">
        <v>7812.42</v>
      </c>
    </row>
    <row r="32" spans="1:3" ht="10.9" customHeight="1" x14ac:dyDescent="0.2">
      <c r="A32" s="29"/>
      <c r="B32" s="22" t="s">
        <v>41</v>
      </c>
      <c r="C32" s="20"/>
    </row>
    <row r="33" spans="1:3" ht="10.9" customHeight="1" x14ac:dyDescent="0.2">
      <c r="A33" s="29"/>
      <c r="B33" s="22" t="s">
        <v>38</v>
      </c>
      <c r="C33" s="39">
        <v>5804.74</v>
      </c>
    </row>
    <row r="34" spans="1:3" ht="10.9" customHeight="1" x14ac:dyDescent="0.2">
      <c r="A34" s="29"/>
      <c r="B34" s="22" t="s">
        <v>37</v>
      </c>
      <c r="C34" s="39"/>
    </row>
    <row r="35" spans="1:3" ht="10.9" customHeight="1" x14ac:dyDescent="0.2">
      <c r="A35" s="29"/>
      <c r="B35" s="22" t="s">
        <v>36</v>
      </c>
      <c r="C35" s="39">
        <v>484.28</v>
      </c>
    </row>
    <row r="36" spans="1:3" ht="10.9" customHeight="1" x14ac:dyDescent="0.2">
      <c r="A36" s="29"/>
      <c r="B36" s="42" t="s">
        <v>35</v>
      </c>
      <c r="C36" s="40">
        <v>171854.66</v>
      </c>
    </row>
    <row r="37" spans="1:3" ht="10.9" customHeight="1" x14ac:dyDescent="0.2">
      <c r="A37" s="24"/>
      <c r="B37" s="25" t="s">
        <v>18</v>
      </c>
      <c r="C37" s="26"/>
    </row>
    <row r="38" spans="1:3" ht="10.9" customHeight="1" x14ac:dyDescent="0.2">
      <c r="A38" s="27"/>
      <c r="B38" s="28" t="s">
        <v>15</v>
      </c>
      <c r="C38" s="18"/>
    </row>
    <row r="39" spans="1:3" ht="10.9" customHeight="1" x14ac:dyDescent="0.2">
      <c r="A39" s="29"/>
      <c r="B39" s="30" t="s">
        <v>20</v>
      </c>
      <c r="C39" s="39">
        <v>19127.84</v>
      </c>
    </row>
    <row r="40" spans="1:3" ht="10.9" customHeight="1" x14ac:dyDescent="0.2">
      <c r="A40" s="29"/>
      <c r="B40" s="30" t="s">
        <v>21</v>
      </c>
      <c r="C40" s="20"/>
    </row>
    <row r="41" spans="1:3" ht="10.9" customHeight="1" x14ac:dyDescent="0.2">
      <c r="A41" s="29"/>
      <c r="B41" s="30" t="s">
        <v>22</v>
      </c>
      <c r="C41" s="20"/>
    </row>
    <row r="42" spans="1:3" ht="10.9" customHeight="1" thickBot="1" x14ac:dyDescent="0.25">
      <c r="A42" s="29"/>
      <c r="B42" s="31" t="s">
        <v>55</v>
      </c>
      <c r="C42" s="39">
        <v>2541.29</v>
      </c>
    </row>
    <row r="43" spans="1:3" ht="10.9" customHeight="1" thickBot="1" x14ac:dyDescent="0.25">
      <c r="A43" s="146">
        <v>3</v>
      </c>
      <c r="B43" s="113" t="s">
        <v>0</v>
      </c>
      <c r="C43" s="85">
        <v>31503.23</v>
      </c>
    </row>
    <row r="44" spans="1:3" ht="10.9" customHeight="1" thickBot="1" x14ac:dyDescent="0.25">
      <c r="A44" s="66">
        <v>4</v>
      </c>
      <c r="B44" s="116" t="s">
        <v>25</v>
      </c>
      <c r="C44" s="54">
        <v>42415.26</v>
      </c>
    </row>
    <row r="45" spans="1:3" ht="10.9" customHeight="1" thickBot="1" x14ac:dyDescent="0.25">
      <c r="A45" s="147">
        <v>5</v>
      </c>
      <c r="B45" s="114" t="s">
        <v>1</v>
      </c>
      <c r="C45" s="115"/>
    </row>
    <row r="46" spans="1:3" ht="10.9" customHeight="1" thickBot="1" x14ac:dyDescent="0.25">
      <c r="A46" s="148">
        <v>6</v>
      </c>
      <c r="B46" s="117" t="s">
        <v>2</v>
      </c>
      <c r="C46" s="121">
        <f>SUM(C47:C56)</f>
        <v>334507</v>
      </c>
    </row>
    <row r="47" spans="1:3" ht="10.9" customHeight="1" x14ac:dyDescent="0.2">
      <c r="A47" s="67"/>
      <c r="B47" s="76" t="s">
        <v>130</v>
      </c>
      <c r="C47" s="7">
        <v>23588</v>
      </c>
    </row>
    <row r="48" spans="1:3" ht="10.9" customHeight="1" x14ac:dyDescent="0.2">
      <c r="A48" s="67"/>
      <c r="B48" s="76" t="s">
        <v>123</v>
      </c>
      <c r="C48" s="7">
        <v>4900</v>
      </c>
    </row>
    <row r="49" spans="1:3" ht="10.9" customHeight="1" x14ac:dyDescent="0.2">
      <c r="A49" s="67"/>
      <c r="B49" s="76" t="s">
        <v>126</v>
      </c>
      <c r="C49" s="7">
        <v>12661</v>
      </c>
    </row>
    <row r="50" spans="1:3" ht="10.9" customHeight="1" x14ac:dyDescent="0.2">
      <c r="A50" s="67"/>
      <c r="B50" s="76" t="s">
        <v>127</v>
      </c>
      <c r="C50" s="7">
        <v>19227</v>
      </c>
    </row>
    <row r="51" spans="1:3" ht="10.9" customHeight="1" x14ac:dyDescent="0.2">
      <c r="A51" s="67"/>
      <c r="B51" s="76" t="s">
        <v>125</v>
      </c>
      <c r="C51" s="7">
        <v>2500</v>
      </c>
    </row>
    <row r="52" spans="1:3" ht="10.9" customHeight="1" x14ac:dyDescent="0.2">
      <c r="A52" s="67"/>
      <c r="B52" s="76" t="s">
        <v>128</v>
      </c>
      <c r="C52" s="7">
        <v>7650</v>
      </c>
    </row>
    <row r="53" spans="1:3" ht="10.9" customHeight="1" x14ac:dyDescent="0.2">
      <c r="A53" s="67"/>
      <c r="B53" s="76" t="s">
        <v>129</v>
      </c>
      <c r="C53" s="7">
        <v>1775</v>
      </c>
    </row>
    <row r="54" spans="1:3" ht="10.9" customHeight="1" x14ac:dyDescent="0.2">
      <c r="A54" s="67"/>
      <c r="B54" s="76" t="s">
        <v>131</v>
      </c>
      <c r="C54" s="7">
        <v>19594</v>
      </c>
    </row>
    <row r="55" spans="1:3" ht="10.9" customHeight="1" x14ac:dyDescent="0.2">
      <c r="A55" s="67"/>
      <c r="B55" s="76" t="s">
        <v>132</v>
      </c>
      <c r="C55" s="7">
        <v>5400</v>
      </c>
    </row>
    <row r="56" spans="1:3" ht="10.9" customHeight="1" thickBot="1" x14ac:dyDescent="0.25">
      <c r="A56" s="67"/>
      <c r="B56" s="76" t="s">
        <v>124</v>
      </c>
      <c r="C56" s="7">
        <v>237212</v>
      </c>
    </row>
    <row r="57" spans="1:3" ht="10.9" customHeight="1" x14ac:dyDescent="0.2">
      <c r="A57" s="149">
        <v>7</v>
      </c>
      <c r="B57" s="126" t="s">
        <v>48</v>
      </c>
      <c r="C57" s="150">
        <v>55624.5</v>
      </c>
    </row>
    <row r="58" spans="1:3" ht="10.9" customHeight="1" thickBot="1" x14ac:dyDescent="0.25">
      <c r="A58" s="65"/>
      <c r="B58" s="127" t="s">
        <v>48</v>
      </c>
      <c r="C58" s="151">
        <v>65905.8</v>
      </c>
    </row>
    <row r="59" spans="1:3" ht="10.9" customHeight="1" x14ac:dyDescent="0.2">
      <c r="A59" s="183"/>
      <c r="B59" s="131"/>
      <c r="C59" s="184"/>
    </row>
    <row r="60" spans="1:3" ht="10.9" customHeight="1" x14ac:dyDescent="0.2">
      <c r="A60" s="82"/>
      <c r="B60" s="101"/>
      <c r="C60" s="61"/>
    </row>
    <row r="61" spans="1:3" ht="10.9" customHeight="1" x14ac:dyDescent="0.2">
      <c r="A61" s="81"/>
      <c r="B61" s="120"/>
      <c r="C61" s="107" t="s">
        <v>39</v>
      </c>
    </row>
    <row r="62" spans="1:3" ht="10.9" customHeight="1" x14ac:dyDescent="0.2">
      <c r="A62" s="38"/>
      <c r="B62" s="80" t="s">
        <v>49</v>
      </c>
      <c r="C62" s="53"/>
    </row>
    <row r="63" spans="1:3" ht="10.9" customHeight="1" x14ac:dyDescent="0.2">
      <c r="A63" s="38"/>
      <c r="B63" s="62" t="s">
        <v>52</v>
      </c>
      <c r="C63" s="130">
        <v>71200</v>
      </c>
    </row>
    <row r="64" spans="1:3" ht="10.9" customHeight="1" x14ac:dyDescent="0.2">
      <c r="A64" s="38"/>
      <c r="B64" s="43" t="s">
        <v>44</v>
      </c>
      <c r="C64" s="59">
        <v>255898.8</v>
      </c>
    </row>
    <row r="65" spans="1:3" ht="10.9" customHeight="1" x14ac:dyDescent="0.2">
      <c r="A65" s="38"/>
      <c r="B65" s="43" t="s">
        <v>45</v>
      </c>
      <c r="C65" s="59">
        <f>250117.81+34015.36</f>
        <v>284133.17</v>
      </c>
    </row>
    <row r="66" spans="1:3" ht="10.9" customHeight="1" x14ac:dyDescent="0.2">
      <c r="A66" s="38"/>
      <c r="B66" s="43" t="s">
        <v>46</v>
      </c>
      <c r="C66" s="59">
        <f>C69</f>
        <v>327580</v>
      </c>
    </row>
    <row r="67" spans="1:3" ht="10.9" customHeight="1" x14ac:dyDescent="0.2">
      <c r="A67" s="38"/>
      <c r="B67" s="43"/>
      <c r="C67" s="59"/>
    </row>
    <row r="68" spans="1:3" ht="10.9" customHeight="1" x14ac:dyDescent="0.2">
      <c r="A68" s="38"/>
      <c r="B68" s="62" t="s">
        <v>53</v>
      </c>
      <c r="C68" s="129">
        <f>C65+C63-C66</f>
        <v>27753.169999999984</v>
      </c>
    </row>
    <row r="69" spans="1:3" ht="10.9" customHeight="1" x14ac:dyDescent="0.2">
      <c r="A69" s="38">
        <v>8</v>
      </c>
      <c r="B69" s="51" t="s">
        <v>3</v>
      </c>
      <c r="C69" s="56">
        <f>SUM(C70:C72)</f>
        <v>327580</v>
      </c>
    </row>
    <row r="70" spans="1:3" ht="10.9" customHeight="1" x14ac:dyDescent="0.2">
      <c r="A70" s="32"/>
      <c r="B70" s="33" t="s">
        <v>4</v>
      </c>
      <c r="C70" s="34">
        <v>22551</v>
      </c>
    </row>
    <row r="71" spans="1:3" ht="10.9" customHeight="1" x14ac:dyDescent="0.2">
      <c r="A71" s="32"/>
      <c r="B71" s="33" t="s">
        <v>122</v>
      </c>
      <c r="C71" s="34">
        <v>190029</v>
      </c>
    </row>
    <row r="72" spans="1:3" ht="10.9" customHeight="1" x14ac:dyDescent="0.2">
      <c r="A72" s="32"/>
      <c r="B72" s="33" t="s">
        <v>91</v>
      </c>
      <c r="C72" s="34">
        <v>115000</v>
      </c>
    </row>
    <row r="73" spans="1:3" ht="10.9" customHeight="1" x14ac:dyDescent="0.2">
      <c r="A73" s="77"/>
      <c r="B73" s="78"/>
      <c r="C73" s="21"/>
    </row>
    <row r="74" spans="1:3" ht="10.9" customHeight="1" x14ac:dyDescent="0.2">
      <c r="A74" s="77"/>
      <c r="B74" s="78"/>
      <c r="C74" s="21"/>
    </row>
    <row r="75" spans="1:3" ht="10.9" customHeight="1" x14ac:dyDescent="0.2">
      <c r="A75" s="9"/>
      <c r="B75" s="1"/>
      <c r="C75" s="86"/>
    </row>
    <row r="76" spans="1:3" ht="10.9" customHeight="1" x14ac:dyDescent="0.2">
      <c r="A76" s="9"/>
      <c r="B76" s="1"/>
      <c r="C76" s="86"/>
    </row>
    <row r="77" spans="1:3" ht="10.9" customHeight="1" x14ac:dyDescent="0.2">
      <c r="A77" s="9"/>
      <c r="B77" s="90" t="s">
        <v>80</v>
      </c>
      <c r="C77" s="91" t="s">
        <v>81</v>
      </c>
    </row>
    <row r="78" spans="1:3" ht="10.9" customHeight="1" x14ac:dyDescent="0.2">
      <c r="B78" s="89"/>
      <c r="C78" s="92" t="s">
        <v>82</v>
      </c>
    </row>
    <row r="79" spans="1:3" ht="10.9" customHeight="1" x14ac:dyDescent="0.2">
      <c r="B79" s="88" t="s">
        <v>24</v>
      </c>
      <c r="C79" s="88">
        <v>7.35</v>
      </c>
    </row>
    <row r="80" spans="1:3" ht="10.9" customHeight="1" x14ac:dyDescent="0.2">
      <c r="B80" s="88" t="s">
        <v>78</v>
      </c>
      <c r="C80" s="88">
        <v>2.64</v>
      </c>
    </row>
    <row r="81" spans="2:3" ht="10.9" customHeight="1" x14ac:dyDescent="0.2">
      <c r="B81" s="88" t="s">
        <v>77</v>
      </c>
      <c r="C81" s="88">
        <v>3.96</v>
      </c>
    </row>
    <row r="82" spans="2:3" ht="10.9" customHeight="1" x14ac:dyDescent="0.2">
      <c r="B82" s="88" t="s">
        <v>76</v>
      </c>
      <c r="C82" s="88">
        <v>1.3</v>
      </c>
    </row>
    <row r="83" spans="2:3" ht="10.9" customHeight="1" x14ac:dyDescent="0.2">
      <c r="B83" s="88" t="s">
        <v>75</v>
      </c>
      <c r="C83" s="88">
        <v>1.65</v>
      </c>
    </row>
    <row r="84" spans="2:3" ht="10.9" customHeight="1" x14ac:dyDescent="0.2">
      <c r="B84" s="88" t="s">
        <v>48</v>
      </c>
      <c r="C84" s="88">
        <v>2.5</v>
      </c>
    </row>
    <row r="85" spans="2:3" ht="10.9" customHeight="1" x14ac:dyDescent="0.2">
      <c r="B85" s="88" t="s">
        <v>1</v>
      </c>
      <c r="C85" s="88">
        <v>0.4</v>
      </c>
    </row>
    <row r="86" spans="2:3" ht="10.9" customHeight="1" x14ac:dyDescent="0.2">
      <c r="B86" s="88"/>
      <c r="C86" s="88"/>
    </row>
    <row r="87" spans="2:3" ht="10.9" customHeight="1" x14ac:dyDescent="0.2">
      <c r="B87" s="88" t="s">
        <v>79</v>
      </c>
      <c r="C87" s="88">
        <f>SUM(C79:C85)</f>
        <v>19.799999999999997</v>
      </c>
    </row>
    <row r="88" spans="2:3" ht="10.9" customHeight="1" x14ac:dyDescent="0.2"/>
    <row r="89" spans="2:3" ht="10.9" customHeight="1" x14ac:dyDescent="0.2">
      <c r="B89" s="88" t="s">
        <v>49</v>
      </c>
      <c r="C89" s="88">
        <v>6</v>
      </c>
    </row>
    <row r="90" spans="2:3" ht="10.9" customHeight="1" x14ac:dyDescent="0.2"/>
    <row r="91" spans="2:3" ht="10.9" customHeight="1" x14ac:dyDescent="0.2">
      <c r="B91" s="125" t="s">
        <v>253</v>
      </c>
      <c r="C91" s="125">
        <v>35</v>
      </c>
    </row>
    <row r="92" spans="2:3" ht="10.9" customHeight="1" x14ac:dyDescent="0.2">
      <c r="B92" s="125" t="s">
        <v>254</v>
      </c>
      <c r="C92" s="125">
        <v>35.5</v>
      </c>
    </row>
    <row r="93" spans="2:3" ht="10.9" customHeight="1" x14ac:dyDescent="0.2">
      <c r="B93" s="138"/>
      <c r="C93" s="138"/>
    </row>
    <row r="94" spans="2:3" ht="10.9" customHeight="1" x14ac:dyDescent="0.2">
      <c r="B94" s="138"/>
      <c r="C94" s="138"/>
    </row>
    <row r="95" spans="2:3" ht="10.9" customHeight="1" x14ac:dyDescent="0.2">
      <c r="B95" s="1" t="s">
        <v>31</v>
      </c>
      <c r="C95" s="86" t="s">
        <v>30</v>
      </c>
    </row>
    <row r="96" spans="2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1"/>
  <sheetViews>
    <sheetView topLeftCell="A64" workbookViewId="0">
      <selection activeCell="B92" sqref="B92:C93"/>
    </sheetView>
  </sheetViews>
  <sheetFormatPr defaultRowHeight="11.25" x14ac:dyDescent="0.2"/>
  <cols>
    <col min="1" max="1" width="2.83203125" customWidth="1"/>
    <col min="2" max="2" width="84.1640625" customWidth="1"/>
    <col min="3" max="3" width="19.5" customWidth="1"/>
  </cols>
  <sheetData>
    <row r="1" spans="1:3" ht="10.9" customHeight="1" x14ac:dyDescent="0.2">
      <c r="A1" s="9"/>
      <c r="B1" s="106" t="s">
        <v>43</v>
      </c>
      <c r="C1" s="9"/>
    </row>
    <row r="2" spans="1:3" ht="10.9" customHeight="1" x14ac:dyDescent="0.25">
      <c r="A2" s="9"/>
      <c r="B2" s="79"/>
      <c r="C2" s="9"/>
    </row>
    <row r="3" spans="1:3" ht="10.9" customHeight="1" x14ac:dyDescent="0.2">
      <c r="A3" s="10"/>
      <c r="B3" s="44" t="s">
        <v>32</v>
      </c>
      <c r="C3" s="11">
        <v>4836.7</v>
      </c>
    </row>
    <row r="4" spans="1:3" ht="13.5" x14ac:dyDescent="0.25">
      <c r="A4" s="104"/>
      <c r="B4" s="103" t="s">
        <v>133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988431.7</v>
      </c>
    </row>
    <row r="7" spans="1:3" ht="10.9" customHeight="1" x14ac:dyDescent="0.2">
      <c r="A7" s="12"/>
      <c r="B7" s="43" t="s">
        <v>45</v>
      </c>
      <c r="C7" s="142">
        <v>966176.51</v>
      </c>
    </row>
    <row r="8" spans="1:3" ht="10.9" customHeight="1" x14ac:dyDescent="0.2">
      <c r="A8" s="12"/>
      <c r="B8" s="43" t="s">
        <v>46</v>
      </c>
      <c r="C8" s="142">
        <v>1029633.9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143293.44999999998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7">
        <v>114476.08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26819.13</v>
      </c>
    </row>
    <row r="16" spans="1:3" ht="10.9" customHeight="1" thickBot="1" x14ac:dyDescent="0.25">
      <c r="A16" s="13"/>
      <c r="B16" s="14" t="s">
        <v>27</v>
      </c>
      <c r="C16" s="39">
        <v>1998.24</v>
      </c>
    </row>
    <row r="17" spans="1:3" ht="10.9" customHeight="1" thickBot="1" x14ac:dyDescent="0.25">
      <c r="A17" s="66">
        <v>2</v>
      </c>
      <c r="B17" s="50" t="s">
        <v>24</v>
      </c>
      <c r="C17" s="54">
        <f>SUM(C19:C42)</f>
        <v>505325.24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f>214128.13-6769.13</f>
        <v>207359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36048.76</v>
      </c>
    </row>
    <row r="28" spans="1:3" ht="10.9" customHeight="1" x14ac:dyDescent="0.2">
      <c r="A28" s="29"/>
      <c r="B28" s="19" t="s">
        <v>93</v>
      </c>
      <c r="C28" s="39">
        <v>19249.43</v>
      </c>
    </row>
    <row r="29" spans="1:3" ht="10.9" customHeight="1" x14ac:dyDescent="0.2">
      <c r="A29" s="29"/>
      <c r="B29" s="19" t="s">
        <v>94</v>
      </c>
      <c r="C29" s="39">
        <v>3871.32</v>
      </c>
    </row>
    <row r="30" spans="1:3" ht="10.9" customHeight="1" x14ac:dyDescent="0.2">
      <c r="A30" s="29"/>
      <c r="B30" s="122" t="s">
        <v>95</v>
      </c>
      <c r="C30" s="40">
        <v>2215.64</v>
      </c>
    </row>
    <row r="31" spans="1:3" ht="10.9" customHeight="1" x14ac:dyDescent="0.2">
      <c r="A31" s="29"/>
      <c r="B31" s="41" t="s">
        <v>14</v>
      </c>
      <c r="C31" s="84">
        <v>4424.8900000000003</v>
      </c>
    </row>
    <row r="32" spans="1:3" ht="10.9" customHeight="1" x14ac:dyDescent="0.2">
      <c r="A32" s="29"/>
      <c r="B32" s="22" t="s">
        <v>38</v>
      </c>
      <c r="C32" s="39">
        <v>5850.49</v>
      </c>
    </row>
    <row r="33" spans="1:3" ht="10.9" customHeight="1" x14ac:dyDescent="0.2">
      <c r="A33" s="29"/>
      <c r="B33" s="22" t="s">
        <v>37</v>
      </c>
      <c r="C33" s="39">
        <v>1306.25</v>
      </c>
    </row>
    <row r="34" spans="1:3" ht="10.9" customHeight="1" x14ac:dyDescent="0.2">
      <c r="A34" s="29"/>
      <c r="B34" s="22" t="s">
        <v>36</v>
      </c>
      <c r="C34" s="39">
        <v>533.11</v>
      </c>
    </row>
    <row r="35" spans="1:3" ht="10.9" customHeight="1" x14ac:dyDescent="0.2">
      <c r="A35" s="29"/>
      <c r="B35" s="22" t="s">
        <v>135</v>
      </c>
      <c r="C35" s="39">
        <v>2764.6</v>
      </c>
    </row>
    <row r="36" spans="1:3" ht="10.9" customHeight="1" x14ac:dyDescent="0.2">
      <c r="A36" s="29"/>
      <c r="B36" s="42" t="s">
        <v>35</v>
      </c>
      <c r="C36" s="40">
        <v>184191.84</v>
      </c>
    </row>
    <row r="37" spans="1:3" ht="10.9" customHeight="1" x14ac:dyDescent="0.2">
      <c r="A37" s="24"/>
      <c r="B37" s="25" t="s">
        <v>18</v>
      </c>
      <c r="C37" s="26"/>
    </row>
    <row r="38" spans="1:3" ht="10.9" customHeight="1" x14ac:dyDescent="0.2">
      <c r="A38" s="27"/>
      <c r="B38" s="28" t="s">
        <v>15</v>
      </c>
      <c r="C38" s="18"/>
    </row>
    <row r="39" spans="1:3" ht="10.9" customHeight="1" x14ac:dyDescent="0.2">
      <c r="A39" s="29"/>
      <c r="B39" s="30" t="s">
        <v>20</v>
      </c>
      <c r="C39" s="39">
        <v>21056.34</v>
      </c>
    </row>
    <row r="40" spans="1:3" ht="10.9" customHeight="1" x14ac:dyDescent="0.2">
      <c r="A40" s="29"/>
      <c r="B40" s="30" t="s">
        <v>21</v>
      </c>
      <c r="C40" s="20"/>
    </row>
    <row r="41" spans="1:3" ht="10.9" customHeight="1" x14ac:dyDescent="0.2">
      <c r="A41" s="29"/>
      <c r="B41" s="30" t="s">
        <v>22</v>
      </c>
      <c r="C41" s="20"/>
    </row>
    <row r="42" spans="1:3" ht="10.9" customHeight="1" thickBot="1" x14ac:dyDescent="0.25">
      <c r="A42" s="29"/>
      <c r="B42" s="31" t="s">
        <v>55</v>
      </c>
      <c r="C42" s="39">
        <v>16453.57</v>
      </c>
    </row>
    <row r="43" spans="1:3" ht="10.9" customHeight="1" thickBot="1" x14ac:dyDescent="0.25">
      <c r="A43" s="146">
        <v>3</v>
      </c>
      <c r="B43" s="113" t="s">
        <v>0</v>
      </c>
      <c r="C43" s="85">
        <v>34824.239999999998</v>
      </c>
    </row>
    <row r="44" spans="1:3" ht="10.9" customHeight="1" thickBot="1" x14ac:dyDescent="0.25">
      <c r="A44" s="66">
        <v>4</v>
      </c>
      <c r="B44" s="116" t="s">
        <v>25</v>
      </c>
      <c r="C44" s="54">
        <v>47012.72</v>
      </c>
    </row>
    <row r="45" spans="1:3" ht="10.9" customHeight="1" thickBot="1" x14ac:dyDescent="0.25">
      <c r="A45" s="147">
        <v>5</v>
      </c>
      <c r="B45" s="114" t="s">
        <v>1</v>
      </c>
      <c r="C45" s="115">
        <v>18000</v>
      </c>
    </row>
    <row r="46" spans="1:3" ht="10.9" customHeight="1" thickBot="1" x14ac:dyDescent="0.25">
      <c r="A46" s="148">
        <v>6</v>
      </c>
      <c r="B46" s="117" t="s">
        <v>2</v>
      </c>
      <c r="C46" s="121">
        <f>SUM(C47:C57)</f>
        <v>165395.13</v>
      </c>
    </row>
    <row r="47" spans="1:3" ht="10.9" customHeight="1" x14ac:dyDescent="0.2">
      <c r="A47" s="67"/>
      <c r="B47" s="76" t="s">
        <v>136</v>
      </c>
      <c r="C47" s="7">
        <v>22328</v>
      </c>
    </row>
    <row r="48" spans="1:3" ht="10.9" customHeight="1" x14ac:dyDescent="0.2">
      <c r="A48" s="67"/>
      <c r="B48" s="76" t="s">
        <v>137</v>
      </c>
      <c r="C48" s="7">
        <v>4800</v>
      </c>
    </row>
    <row r="49" spans="1:3" ht="10.9" customHeight="1" x14ac:dyDescent="0.2">
      <c r="A49" s="67"/>
      <c r="B49" s="76" t="s">
        <v>140</v>
      </c>
      <c r="C49" s="7">
        <v>5241</v>
      </c>
    </row>
    <row r="50" spans="1:3" ht="10.9" customHeight="1" x14ac:dyDescent="0.2">
      <c r="A50" s="67"/>
      <c r="B50" s="76" t="s">
        <v>141</v>
      </c>
      <c r="C50" s="7">
        <v>25200</v>
      </c>
    </row>
    <row r="51" spans="1:3" ht="10.9" customHeight="1" x14ac:dyDescent="0.2">
      <c r="A51" s="67"/>
      <c r="B51" s="76" t="s">
        <v>139</v>
      </c>
      <c r="C51" s="7">
        <v>7200</v>
      </c>
    </row>
    <row r="52" spans="1:3" ht="10.9" customHeight="1" x14ac:dyDescent="0.2">
      <c r="A52" s="67"/>
      <c r="B52" s="76" t="s">
        <v>142</v>
      </c>
      <c r="C52" s="7">
        <v>4657</v>
      </c>
    </row>
    <row r="53" spans="1:3" ht="10.9" customHeight="1" x14ac:dyDescent="0.2">
      <c r="A53" s="67"/>
      <c r="B53" s="76" t="s">
        <v>89</v>
      </c>
      <c r="C53" s="7">
        <v>78000</v>
      </c>
    </row>
    <row r="54" spans="1:3" ht="10.9" customHeight="1" x14ac:dyDescent="0.2">
      <c r="A54" s="67"/>
      <c r="B54" s="76" t="s">
        <v>143</v>
      </c>
      <c r="C54" s="7">
        <v>1500</v>
      </c>
    </row>
    <row r="55" spans="1:3" ht="10.9" customHeight="1" x14ac:dyDescent="0.2">
      <c r="A55" s="67"/>
      <c r="B55" s="76" t="s">
        <v>57</v>
      </c>
      <c r="C55" s="7">
        <v>4500</v>
      </c>
    </row>
    <row r="56" spans="1:3" ht="10.9" customHeight="1" x14ac:dyDescent="0.2">
      <c r="A56" s="67"/>
      <c r="B56" s="76" t="s">
        <v>144</v>
      </c>
      <c r="C56" s="7">
        <v>6769.13</v>
      </c>
    </row>
    <row r="57" spans="1:3" ht="10.9" customHeight="1" thickBot="1" x14ac:dyDescent="0.25">
      <c r="A57" s="67"/>
      <c r="B57" s="76" t="s">
        <v>138</v>
      </c>
      <c r="C57" s="7">
        <v>5200</v>
      </c>
    </row>
    <row r="58" spans="1:3" ht="10.9" customHeight="1" x14ac:dyDescent="0.2">
      <c r="A58" s="149">
        <v>7</v>
      </c>
      <c r="B58" s="126" t="s">
        <v>48</v>
      </c>
      <c r="C58" s="150">
        <v>61232.62</v>
      </c>
    </row>
    <row r="59" spans="1:3" ht="10.9" customHeight="1" thickBot="1" x14ac:dyDescent="0.25">
      <c r="A59" s="65"/>
      <c r="B59" s="127" t="s">
        <v>48</v>
      </c>
      <c r="C59" s="151">
        <v>72550.5</v>
      </c>
    </row>
    <row r="60" spans="1:3" ht="10.9" customHeight="1" x14ac:dyDescent="0.2">
      <c r="A60" s="183"/>
      <c r="B60" s="131"/>
      <c r="C60" s="184"/>
    </row>
    <row r="61" spans="1:3" ht="10.9" customHeight="1" x14ac:dyDescent="0.2">
      <c r="A61" s="81"/>
      <c r="B61" s="120"/>
      <c r="C61" s="60"/>
    </row>
    <row r="62" spans="1:3" ht="10.9" customHeight="1" x14ac:dyDescent="0.2">
      <c r="A62" s="81"/>
      <c r="B62" s="120"/>
      <c r="C62" s="107" t="s">
        <v>39</v>
      </c>
    </row>
    <row r="63" spans="1:3" ht="10.9" customHeight="1" x14ac:dyDescent="0.2">
      <c r="A63" s="38"/>
      <c r="B63" s="80" t="s">
        <v>49</v>
      </c>
      <c r="C63" s="53"/>
    </row>
    <row r="64" spans="1:3" ht="10.9" customHeight="1" x14ac:dyDescent="0.2">
      <c r="A64" s="38"/>
      <c r="B64" s="62" t="s">
        <v>52</v>
      </c>
      <c r="C64" s="130">
        <v>308100</v>
      </c>
    </row>
    <row r="65" spans="1:3" ht="10.9" customHeight="1" x14ac:dyDescent="0.2">
      <c r="A65" s="38"/>
      <c r="B65" s="43" t="s">
        <v>44</v>
      </c>
      <c r="C65" s="59">
        <v>272833</v>
      </c>
    </row>
    <row r="66" spans="1:3" ht="10.9" customHeight="1" x14ac:dyDescent="0.2">
      <c r="A66" s="38"/>
      <c r="B66" s="43" t="s">
        <v>45</v>
      </c>
      <c r="C66" s="59">
        <v>269381.57</v>
      </c>
    </row>
    <row r="67" spans="1:3" ht="10.9" customHeight="1" x14ac:dyDescent="0.2">
      <c r="A67" s="38"/>
      <c r="B67" s="43" t="s">
        <v>46</v>
      </c>
      <c r="C67" s="59">
        <f>C70</f>
        <v>433157</v>
      </c>
    </row>
    <row r="68" spans="1:3" ht="10.9" customHeight="1" x14ac:dyDescent="0.2">
      <c r="A68" s="38"/>
      <c r="B68" s="43"/>
      <c r="C68" s="59"/>
    </row>
    <row r="69" spans="1:3" ht="10.9" customHeight="1" x14ac:dyDescent="0.2">
      <c r="A69" s="38"/>
      <c r="B69" s="62" t="s">
        <v>53</v>
      </c>
      <c r="C69" s="129">
        <f>C64+C65-C67</f>
        <v>147776</v>
      </c>
    </row>
    <row r="70" spans="1:3" ht="10.9" customHeight="1" x14ac:dyDescent="0.2">
      <c r="A70" s="38">
        <v>8</v>
      </c>
      <c r="B70" s="51" t="s">
        <v>3</v>
      </c>
      <c r="C70" s="56">
        <f>SUM(C71:C72)</f>
        <v>433157</v>
      </c>
    </row>
    <row r="71" spans="1:3" ht="10.9" customHeight="1" x14ac:dyDescent="0.2">
      <c r="A71" s="32"/>
      <c r="B71" s="33" t="s">
        <v>4</v>
      </c>
      <c r="C71" s="34">
        <v>29803</v>
      </c>
    </row>
    <row r="72" spans="1:3" ht="10.9" customHeight="1" x14ac:dyDescent="0.2">
      <c r="A72" s="32"/>
      <c r="B72" s="33" t="s">
        <v>134</v>
      </c>
      <c r="C72" s="34">
        <v>403354</v>
      </c>
    </row>
    <row r="73" spans="1:3" ht="10.9" customHeight="1" x14ac:dyDescent="0.2">
      <c r="A73" s="77"/>
      <c r="B73" s="78"/>
      <c r="C73" s="21"/>
    </row>
    <row r="74" spans="1:3" ht="10.9" customHeight="1" x14ac:dyDescent="0.2">
      <c r="A74" s="77"/>
      <c r="B74" s="78"/>
      <c r="C74" s="21"/>
    </row>
    <row r="75" spans="1:3" ht="10.9" customHeight="1" x14ac:dyDescent="0.2">
      <c r="A75" s="77"/>
      <c r="B75" s="78"/>
      <c r="C75" s="21"/>
    </row>
    <row r="76" spans="1:3" ht="10.9" customHeight="1" x14ac:dyDescent="0.2">
      <c r="A76" s="9"/>
      <c r="B76" s="1"/>
      <c r="C76" s="86"/>
    </row>
    <row r="77" spans="1:3" ht="10.9" customHeight="1" x14ac:dyDescent="0.2">
      <c r="A77" s="9"/>
      <c r="B77" s="1"/>
      <c r="C77" s="86"/>
    </row>
    <row r="78" spans="1:3" ht="10.9" customHeight="1" x14ac:dyDescent="0.2">
      <c r="A78" s="9"/>
      <c r="B78" s="90" t="s">
        <v>80</v>
      </c>
      <c r="C78" s="91" t="s">
        <v>81</v>
      </c>
    </row>
    <row r="79" spans="1:3" ht="10.9" customHeight="1" x14ac:dyDescent="0.2">
      <c r="B79" s="89"/>
      <c r="C79" s="92" t="s">
        <v>82</v>
      </c>
    </row>
    <row r="80" spans="1:3" ht="10.9" customHeight="1" x14ac:dyDescent="0.2">
      <c r="B80" s="88" t="s">
        <v>24</v>
      </c>
      <c r="C80" s="88">
        <v>6.15</v>
      </c>
    </row>
    <row r="81" spans="2:3" ht="10.9" customHeight="1" x14ac:dyDescent="0.2">
      <c r="B81" s="88" t="s">
        <v>78</v>
      </c>
      <c r="C81" s="88">
        <v>2.2000000000000002</v>
      </c>
    </row>
    <row r="82" spans="2:3" ht="10.9" customHeight="1" x14ac:dyDescent="0.2">
      <c r="B82" s="88" t="s">
        <v>77</v>
      </c>
      <c r="C82" s="88">
        <v>3.3</v>
      </c>
    </row>
    <row r="83" spans="2:3" ht="10.9" customHeight="1" x14ac:dyDescent="0.2">
      <c r="B83" s="88" t="s">
        <v>76</v>
      </c>
      <c r="C83" s="88">
        <v>1.3</v>
      </c>
    </row>
    <row r="84" spans="2:3" ht="10.9" customHeight="1" x14ac:dyDescent="0.2">
      <c r="B84" s="88" t="s">
        <v>75</v>
      </c>
      <c r="C84" s="88">
        <v>1.65</v>
      </c>
    </row>
    <row r="85" spans="2:3" ht="10.9" customHeight="1" x14ac:dyDescent="0.2">
      <c r="B85" s="88" t="s">
        <v>48</v>
      </c>
      <c r="C85" s="88">
        <v>2.5</v>
      </c>
    </row>
    <row r="86" spans="2:3" ht="10.9" customHeight="1" x14ac:dyDescent="0.2">
      <c r="B86" s="125" t="s">
        <v>1</v>
      </c>
      <c r="C86" s="125">
        <v>0.4</v>
      </c>
    </row>
    <row r="87" spans="2:3" ht="10.9" customHeight="1" x14ac:dyDescent="0.2">
      <c r="B87" s="125"/>
      <c r="C87" s="125"/>
    </row>
    <row r="88" spans="2:3" ht="10.9" customHeight="1" x14ac:dyDescent="0.2">
      <c r="B88" s="88" t="s">
        <v>79</v>
      </c>
      <c r="C88" s="88">
        <f>SUM(C80:C86)</f>
        <v>17.5</v>
      </c>
    </row>
    <row r="89" spans="2:3" ht="10.9" customHeight="1" x14ac:dyDescent="0.2"/>
    <row r="90" spans="2:3" ht="10.9" customHeight="1" x14ac:dyDescent="0.2">
      <c r="B90" s="88" t="s">
        <v>49</v>
      </c>
      <c r="C90" s="88">
        <v>5</v>
      </c>
    </row>
    <row r="91" spans="2:3" ht="10.9" customHeight="1" x14ac:dyDescent="0.2"/>
    <row r="92" spans="2:3" ht="10.9" customHeight="1" x14ac:dyDescent="0.2">
      <c r="B92" s="125" t="s">
        <v>253</v>
      </c>
      <c r="C92" s="125">
        <v>35</v>
      </c>
    </row>
    <row r="93" spans="2:3" ht="10.9" customHeight="1" x14ac:dyDescent="0.2">
      <c r="B93" s="125" t="s">
        <v>254</v>
      </c>
      <c r="C93" s="125">
        <v>35.5</v>
      </c>
    </row>
    <row r="94" spans="2:3" ht="10.9" customHeight="1" x14ac:dyDescent="0.2">
      <c r="B94" s="138"/>
      <c r="C94" s="138"/>
    </row>
    <row r="95" spans="2:3" ht="10.9" customHeight="1" x14ac:dyDescent="0.2">
      <c r="B95" s="138"/>
      <c r="C95" s="138"/>
    </row>
    <row r="96" spans="2:3" ht="10.9" customHeight="1" x14ac:dyDescent="0.2">
      <c r="B96" s="1" t="s">
        <v>31</v>
      </c>
      <c r="C96" s="86" t="s">
        <v>30</v>
      </c>
    </row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  <row r="135" ht="10.9" customHeight="1" x14ac:dyDescent="0.2"/>
    <row r="136" ht="10.9" customHeight="1" x14ac:dyDescent="0.2"/>
    <row r="137" ht="10.9" customHeight="1" x14ac:dyDescent="0.2"/>
    <row r="138" ht="10.9" customHeight="1" x14ac:dyDescent="0.2"/>
    <row r="139" ht="10.9" customHeight="1" x14ac:dyDescent="0.2"/>
    <row r="140" ht="10.9" customHeight="1" x14ac:dyDescent="0.2"/>
    <row r="141" ht="10.9" customHeight="1" x14ac:dyDescent="0.2"/>
    <row r="142" ht="10.9" customHeight="1" x14ac:dyDescent="0.2"/>
    <row r="143" ht="10.9" customHeight="1" x14ac:dyDescent="0.2"/>
    <row r="144" ht="10.9" customHeight="1" x14ac:dyDescent="0.2"/>
    <row r="145" ht="10.9" customHeight="1" x14ac:dyDescent="0.2"/>
    <row r="146" ht="10.9" customHeight="1" x14ac:dyDescent="0.2"/>
    <row r="147" ht="10.9" customHeight="1" x14ac:dyDescent="0.2"/>
    <row r="148" ht="10.9" customHeight="1" x14ac:dyDescent="0.2"/>
    <row r="149" ht="10.9" customHeight="1" x14ac:dyDescent="0.2"/>
    <row r="150" ht="10.9" customHeight="1" x14ac:dyDescent="0.2"/>
    <row r="151" ht="10.9" customHeight="1" x14ac:dyDescent="0.2"/>
    <row r="152" ht="10.9" customHeight="1" x14ac:dyDescent="0.2"/>
    <row r="153" ht="10.9" customHeight="1" x14ac:dyDescent="0.2"/>
    <row r="154" ht="10.9" customHeight="1" x14ac:dyDescent="0.2"/>
    <row r="155" ht="10.9" customHeight="1" x14ac:dyDescent="0.2"/>
    <row r="156" ht="10.9" customHeight="1" x14ac:dyDescent="0.2"/>
    <row r="157" ht="10.9" customHeight="1" x14ac:dyDescent="0.2"/>
    <row r="158" ht="10.9" customHeight="1" x14ac:dyDescent="0.2"/>
    <row r="159" ht="10.9" customHeight="1" x14ac:dyDescent="0.2"/>
    <row r="160" ht="10.9" customHeight="1" x14ac:dyDescent="0.2"/>
    <row r="161" ht="10.9" customHeight="1" x14ac:dyDescent="0.2"/>
    <row r="162" ht="10.9" customHeight="1" x14ac:dyDescent="0.2"/>
    <row r="163" ht="10.9" customHeight="1" x14ac:dyDescent="0.2"/>
    <row r="164" ht="10.9" customHeight="1" x14ac:dyDescent="0.2"/>
    <row r="165" ht="10.9" customHeight="1" x14ac:dyDescent="0.2"/>
    <row r="166" ht="10.9" customHeight="1" x14ac:dyDescent="0.2"/>
    <row r="167" ht="10.9" customHeight="1" x14ac:dyDescent="0.2"/>
    <row r="168" ht="10.9" customHeight="1" x14ac:dyDescent="0.2"/>
    <row r="169" ht="10.9" customHeight="1" x14ac:dyDescent="0.2"/>
    <row r="170" ht="10.9" customHeight="1" x14ac:dyDescent="0.2"/>
    <row r="171" ht="10.9" customHeight="1" x14ac:dyDescent="0.2"/>
    <row r="172" ht="10.9" customHeight="1" x14ac:dyDescent="0.2"/>
    <row r="173" ht="10.9" customHeight="1" x14ac:dyDescent="0.2"/>
    <row r="174" ht="10.9" customHeight="1" x14ac:dyDescent="0.2"/>
    <row r="175" ht="10.9" customHeight="1" x14ac:dyDescent="0.2"/>
    <row r="176" ht="10.9" customHeight="1" x14ac:dyDescent="0.2"/>
    <row r="177" ht="10.9" customHeight="1" x14ac:dyDescent="0.2"/>
    <row r="178" ht="10.9" customHeight="1" x14ac:dyDescent="0.2"/>
    <row r="179" ht="10.9" customHeight="1" x14ac:dyDescent="0.2"/>
    <row r="180" ht="10.9" customHeight="1" x14ac:dyDescent="0.2"/>
    <row r="181" ht="10.9" customHeight="1" x14ac:dyDescent="0.2"/>
    <row r="182" ht="10.9" customHeight="1" x14ac:dyDescent="0.2"/>
    <row r="183" ht="10.9" customHeight="1" x14ac:dyDescent="0.2"/>
    <row r="184" ht="10.9" customHeight="1" x14ac:dyDescent="0.2"/>
    <row r="185" ht="10.9" customHeight="1" x14ac:dyDescent="0.2"/>
    <row r="186" ht="10.9" customHeight="1" x14ac:dyDescent="0.2"/>
    <row r="187" ht="10.9" customHeight="1" x14ac:dyDescent="0.2"/>
    <row r="188" ht="10.9" customHeight="1" x14ac:dyDescent="0.2"/>
    <row r="189" ht="10.9" customHeight="1" x14ac:dyDescent="0.2"/>
    <row r="190" ht="10.9" customHeight="1" x14ac:dyDescent="0.2"/>
    <row r="191" ht="10.9" customHeight="1" x14ac:dyDescent="0.2"/>
    <row r="192" ht="10.9" customHeight="1" x14ac:dyDescent="0.2"/>
    <row r="193" ht="10.9" customHeight="1" x14ac:dyDescent="0.2"/>
    <row r="194" ht="10.9" customHeight="1" x14ac:dyDescent="0.2"/>
    <row r="195" ht="10.9" customHeight="1" x14ac:dyDescent="0.2"/>
    <row r="196" ht="10.9" customHeight="1" x14ac:dyDescent="0.2"/>
    <row r="197" ht="10.9" customHeight="1" x14ac:dyDescent="0.2"/>
    <row r="198" ht="10.9" customHeight="1" x14ac:dyDescent="0.2"/>
    <row r="199" ht="10.9" customHeight="1" x14ac:dyDescent="0.2"/>
    <row r="200" ht="10.9" customHeight="1" x14ac:dyDescent="0.2"/>
    <row r="201" ht="10.9" customHeight="1" x14ac:dyDescent="0.2"/>
    <row r="202" ht="10.9" customHeight="1" x14ac:dyDescent="0.2"/>
    <row r="203" ht="10.9" customHeight="1" x14ac:dyDescent="0.2"/>
    <row r="204" ht="10.9" customHeight="1" x14ac:dyDescent="0.2"/>
    <row r="205" ht="10.9" customHeight="1" x14ac:dyDescent="0.2"/>
    <row r="206" ht="10.9" customHeight="1" x14ac:dyDescent="0.2"/>
    <row r="207" ht="10.9" customHeight="1" x14ac:dyDescent="0.2"/>
    <row r="208" ht="10.9" customHeight="1" x14ac:dyDescent="0.2"/>
    <row r="209" ht="10.9" customHeight="1" x14ac:dyDescent="0.2"/>
    <row r="210" ht="10.9" customHeight="1" x14ac:dyDescent="0.2"/>
    <row r="211" ht="10.9" customHeight="1" x14ac:dyDescent="0.2"/>
    <row r="212" ht="10.9" customHeight="1" x14ac:dyDescent="0.2"/>
    <row r="213" ht="10.9" customHeight="1" x14ac:dyDescent="0.2"/>
    <row r="214" ht="10.9" customHeight="1" x14ac:dyDescent="0.2"/>
    <row r="215" ht="10.9" customHeight="1" x14ac:dyDescent="0.2"/>
    <row r="216" ht="10.9" customHeight="1" x14ac:dyDescent="0.2"/>
    <row r="217" ht="10.9" customHeight="1" x14ac:dyDescent="0.2"/>
    <row r="218" ht="10.9" customHeight="1" x14ac:dyDescent="0.2"/>
    <row r="219" ht="10.9" customHeight="1" x14ac:dyDescent="0.2"/>
    <row r="220" ht="10.9" customHeight="1" x14ac:dyDescent="0.2"/>
    <row r="221" ht="10.9" customHeight="1" x14ac:dyDescent="0.2"/>
    <row r="222" ht="10.9" customHeight="1" x14ac:dyDescent="0.2"/>
    <row r="223" ht="10.9" customHeight="1" x14ac:dyDescent="0.2"/>
    <row r="224" ht="10.9" customHeight="1" x14ac:dyDescent="0.2"/>
    <row r="225" ht="10.9" customHeight="1" x14ac:dyDescent="0.2"/>
    <row r="226" ht="10.9" customHeight="1" x14ac:dyDescent="0.2"/>
    <row r="227" ht="10.9" customHeight="1" x14ac:dyDescent="0.2"/>
    <row r="228" ht="10.9" customHeight="1" x14ac:dyDescent="0.2"/>
    <row r="229" ht="10.9" customHeight="1" x14ac:dyDescent="0.2"/>
    <row r="230" ht="10.9" customHeight="1" x14ac:dyDescent="0.2"/>
    <row r="231" ht="10.9" customHeight="1" x14ac:dyDescent="0.2"/>
    <row r="232" ht="10.9" customHeight="1" x14ac:dyDescent="0.2"/>
    <row r="233" ht="10.9" customHeight="1" x14ac:dyDescent="0.2"/>
    <row r="234" ht="10.9" customHeight="1" x14ac:dyDescent="0.2"/>
    <row r="235" ht="10.9" customHeight="1" x14ac:dyDescent="0.2"/>
    <row r="236" ht="10.9" customHeight="1" x14ac:dyDescent="0.2"/>
    <row r="237" ht="10.9" customHeight="1" x14ac:dyDescent="0.2"/>
    <row r="238" ht="10.9" customHeight="1" x14ac:dyDescent="0.2"/>
    <row r="239" ht="10.9" customHeight="1" x14ac:dyDescent="0.2"/>
    <row r="240" ht="10.9" customHeight="1" x14ac:dyDescent="0.2"/>
    <row r="241" ht="10.9" customHeight="1" x14ac:dyDescent="0.2"/>
    <row r="242" ht="10.9" customHeight="1" x14ac:dyDescent="0.2"/>
    <row r="243" ht="10.9" customHeight="1" x14ac:dyDescent="0.2"/>
    <row r="244" ht="10.9" customHeight="1" x14ac:dyDescent="0.2"/>
    <row r="245" ht="10.9" customHeight="1" x14ac:dyDescent="0.2"/>
    <row r="246" ht="10.9" customHeight="1" x14ac:dyDescent="0.2"/>
    <row r="247" ht="10.9" customHeight="1" x14ac:dyDescent="0.2"/>
    <row r="248" ht="10.9" customHeight="1" x14ac:dyDescent="0.2"/>
    <row r="249" ht="10.9" customHeight="1" x14ac:dyDescent="0.2"/>
    <row r="250" ht="10.9" customHeight="1" x14ac:dyDescent="0.2"/>
    <row r="251" ht="10.9" customHeight="1" x14ac:dyDescent="0.2"/>
    <row r="252" ht="10.9" customHeight="1" x14ac:dyDescent="0.2"/>
    <row r="253" ht="10.9" customHeight="1" x14ac:dyDescent="0.2"/>
    <row r="254" ht="10.9" customHeight="1" x14ac:dyDescent="0.2"/>
    <row r="255" ht="10.9" customHeight="1" x14ac:dyDescent="0.2"/>
    <row r="256" ht="10.9" customHeight="1" x14ac:dyDescent="0.2"/>
    <row r="257" ht="10.9" customHeight="1" x14ac:dyDescent="0.2"/>
    <row r="258" ht="10.9" customHeight="1" x14ac:dyDescent="0.2"/>
    <row r="259" ht="10.9" customHeight="1" x14ac:dyDescent="0.2"/>
    <row r="260" ht="10.9" customHeight="1" x14ac:dyDescent="0.2"/>
    <row r="261" ht="10.9" customHeight="1" x14ac:dyDescent="0.2"/>
    <row r="262" ht="10.9" customHeight="1" x14ac:dyDescent="0.2"/>
    <row r="263" ht="10.9" customHeight="1" x14ac:dyDescent="0.2"/>
    <row r="264" ht="10.9" customHeight="1" x14ac:dyDescent="0.2"/>
    <row r="265" ht="10.9" customHeight="1" x14ac:dyDescent="0.2"/>
    <row r="266" ht="10.9" customHeight="1" x14ac:dyDescent="0.2"/>
    <row r="267" ht="10.9" customHeight="1" x14ac:dyDescent="0.2"/>
    <row r="268" ht="10.9" customHeight="1" x14ac:dyDescent="0.2"/>
    <row r="269" ht="10.9" customHeight="1" x14ac:dyDescent="0.2"/>
    <row r="270" ht="10.9" customHeight="1" x14ac:dyDescent="0.2"/>
    <row r="271" ht="10.9" customHeight="1" x14ac:dyDescent="0.2"/>
    <row r="272" ht="10.9" customHeight="1" x14ac:dyDescent="0.2"/>
    <row r="273" ht="10.9" customHeight="1" x14ac:dyDescent="0.2"/>
    <row r="274" ht="10.9" customHeight="1" x14ac:dyDescent="0.2"/>
    <row r="275" ht="10.9" customHeight="1" x14ac:dyDescent="0.2"/>
    <row r="276" ht="10.9" customHeight="1" x14ac:dyDescent="0.2"/>
    <row r="277" ht="10.9" customHeight="1" x14ac:dyDescent="0.2"/>
    <row r="278" ht="10.9" customHeight="1" x14ac:dyDescent="0.2"/>
    <row r="279" ht="10.9" customHeight="1" x14ac:dyDescent="0.2"/>
    <row r="280" ht="10.9" customHeight="1" x14ac:dyDescent="0.2"/>
    <row r="281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9"/>
  <sheetViews>
    <sheetView topLeftCell="A76" workbookViewId="0">
      <selection activeCell="B28" sqref="B28"/>
    </sheetView>
  </sheetViews>
  <sheetFormatPr defaultRowHeight="11.25" x14ac:dyDescent="0.2"/>
  <cols>
    <col min="1" max="1" width="3.5" customWidth="1"/>
    <col min="2" max="2" width="83.83203125" customWidth="1"/>
    <col min="3" max="3" width="19.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2332.3000000000002</v>
      </c>
    </row>
    <row r="4" spans="1:3" ht="13.5" x14ac:dyDescent="0.25">
      <c r="A4" s="104"/>
      <c r="B4" s="103" t="s">
        <v>332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508823.06</v>
      </c>
    </row>
    <row r="7" spans="1:3" ht="10.9" customHeight="1" x14ac:dyDescent="0.2">
      <c r="A7" s="12"/>
      <c r="B7" s="43" t="s">
        <v>45</v>
      </c>
      <c r="C7" s="142">
        <v>485532.09</v>
      </c>
    </row>
    <row r="8" spans="1:3" ht="10.9" customHeight="1" x14ac:dyDescent="0.2">
      <c r="A8" s="12"/>
      <c r="B8" s="43" t="s">
        <v>46</v>
      </c>
      <c r="C8" s="142">
        <v>618828.81000000006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129975.49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f>95238+19047.6</f>
        <v>114285.6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f>6285.71+984.42+790.65+144.52+5962.97+551.22</f>
        <v>14719.49</v>
      </c>
    </row>
    <row r="16" spans="1:3" ht="10.9" customHeight="1" thickBot="1" x14ac:dyDescent="0.25">
      <c r="A16" s="13"/>
      <c r="B16" s="14" t="s">
        <v>27</v>
      </c>
      <c r="C16" s="39">
        <v>970.4</v>
      </c>
    </row>
    <row r="17" spans="1:3" ht="10.9" customHeight="1" thickBot="1" x14ac:dyDescent="0.25">
      <c r="A17" s="66">
        <v>2</v>
      </c>
      <c r="B17" s="50" t="s">
        <v>24</v>
      </c>
      <c r="C17" s="54">
        <f>SUM(C19:C41)</f>
        <v>248249.98999999996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f>107530.68-2986</f>
        <v>104544.68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21744.84</v>
      </c>
    </row>
    <row r="28" spans="1:3" ht="10.9" customHeight="1" x14ac:dyDescent="0.2">
      <c r="A28" s="29"/>
      <c r="B28" s="19" t="s">
        <v>93</v>
      </c>
      <c r="C28" s="39">
        <v>9418.6299999999992</v>
      </c>
    </row>
    <row r="29" spans="1:3" ht="10.9" customHeight="1" x14ac:dyDescent="0.2">
      <c r="A29" s="29"/>
      <c r="B29" s="19" t="s">
        <v>94</v>
      </c>
      <c r="C29" s="39">
        <v>1880.03</v>
      </c>
    </row>
    <row r="30" spans="1:3" ht="10.9" customHeight="1" x14ac:dyDescent="0.2">
      <c r="A30" s="29"/>
      <c r="B30" s="122" t="s">
        <v>95</v>
      </c>
      <c r="C30" s="40">
        <v>1075.97</v>
      </c>
    </row>
    <row r="31" spans="1:3" ht="10.9" customHeight="1" x14ac:dyDescent="0.2">
      <c r="A31" s="29"/>
      <c r="B31" s="41" t="s">
        <v>14</v>
      </c>
      <c r="C31" s="84">
        <v>1099</v>
      </c>
    </row>
    <row r="32" spans="1:3" ht="10.9" customHeight="1" x14ac:dyDescent="0.2">
      <c r="A32" s="29"/>
      <c r="B32" s="22" t="s">
        <v>38</v>
      </c>
      <c r="C32" s="39">
        <v>1116.77</v>
      </c>
    </row>
    <row r="33" spans="1:3" ht="10.9" customHeight="1" x14ac:dyDescent="0.2">
      <c r="A33" s="29"/>
      <c r="B33" s="22" t="s">
        <v>37</v>
      </c>
      <c r="C33" s="39"/>
    </row>
    <row r="34" spans="1:3" ht="10.9" customHeight="1" x14ac:dyDescent="0.2">
      <c r="A34" s="29"/>
      <c r="B34" s="22" t="s">
        <v>36</v>
      </c>
      <c r="C34" s="39">
        <v>258.89999999999998</v>
      </c>
    </row>
    <row r="35" spans="1:3" ht="10.9" customHeight="1" x14ac:dyDescent="0.2">
      <c r="A35" s="29"/>
      <c r="B35" s="42" t="s">
        <v>35</v>
      </c>
      <c r="C35" s="40">
        <v>91318.31</v>
      </c>
    </row>
    <row r="36" spans="1:3" ht="10.9" customHeight="1" x14ac:dyDescent="0.2">
      <c r="A36" s="24"/>
      <c r="B36" s="25" t="s">
        <v>18</v>
      </c>
      <c r="C36" s="26"/>
    </row>
    <row r="37" spans="1:3" ht="10.9" customHeight="1" x14ac:dyDescent="0.2">
      <c r="A37" s="27"/>
      <c r="B37" s="28" t="s">
        <v>15</v>
      </c>
      <c r="C37" s="18"/>
    </row>
    <row r="38" spans="1:3" ht="10.9" customHeight="1" x14ac:dyDescent="0.2">
      <c r="A38" s="29"/>
      <c r="B38" s="30" t="s">
        <v>20</v>
      </c>
      <c r="C38" s="39">
        <f>8461.29+1692.26</f>
        <v>10153.550000000001</v>
      </c>
    </row>
    <row r="39" spans="1:3" ht="10.9" customHeight="1" x14ac:dyDescent="0.2">
      <c r="A39" s="29"/>
      <c r="B39" s="30" t="s">
        <v>21</v>
      </c>
      <c r="C39" s="20"/>
    </row>
    <row r="40" spans="1:3" ht="10.9" customHeight="1" x14ac:dyDescent="0.2">
      <c r="A40" s="29"/>
      <c r="B40" s="30" t="s">
        <v>22</v>
      </c>
      <c r="C40" s="20"/>
    </row>
    <row r="41" spans="1:3" ht="10.9" customHeight="1" thickBot="1" x14ac:dyDescent="0.25">
      <c r="A41" s="29"/>
      <c r="B41" s="31" t="s">
        <v>55</v>
      </c>
      <c r="C41" s="39">
        <v>5639.31</v>
      </c>
    </row>
    <row r="42" spans="1:3" ht="10.9" customHeight="1" thickBot="1" x14ac:dyDescent="0.25">
      <c r="A42" s="146">
        <v>3</v>
      </c>
      <c r="B42" s="113" t="s">
        <v>0</v>
      </c>
      <c r="C42" s="85">
        <v>16841.189999999999</v>
      </c>
    </row>
    <row r="43" spans="1:3" ht="10.9" customHeight="1" thickBot="1" x14ac:dyDescent="0.25">
      <c r="A43" s="66">
        <v>4</v>
      </c>
      <c r="B43" s="116" t="s">
        <v>25</v>
      </c>
      <c r="C43" s="54">
        <f>3182.4+19591.32</f>
        <v>22773.72</v>
      </c>
    </row>
    <row r="44" spans="1:3" ht="10.9" customHeight="1" thickBot="1" x14ac:dyDescent="0.25">
      <c r="A44" s="147">
        <v>5</v>
      </c>
      <c r="B44" s="114" t="s">
        <v>1</v>
      </c>
      <c r="C44" s="115">
        <v>18000</v>
      </c>
    </row>
    <row r="45" spans="1:3" ht="10.9" customHeight="1" thickBot="1" x14ac:dyDescent="0.25">
      <c r="A45" s="148">
        <v>6</v>
      </c>
      <c r="B45" s="117" t="s">
        <v>2</v>
      </c>
      <c r="C45" s="121">
        <f>SUM(C46:C50)</f>
        <v>118477</v>
      </c>
    </row>
    <row r="46" spans="1:3" ht="10.9" customHeight="1" x14ac:dyDescent="0.2">
      <c r="A46" s="67"/>
      <c r="B46" s="76" t="s">
        <v>333</v>
      </c>
      <c r="C46" s="7">
        <v>2986</v>
      </c>
    </row>
    <row r="47" spans="1:3" ht="10.9" customHeight="1" x14ac:dyDescent="0.2">
      <c r="A47" s="67"/>
      <c r="B47" s="76" t="s">
        <v>143</v>
      </c>
      <c r="C47" s="7">
        <v>1100</v>
      </c>
    </row>
    <row r="48" spans="1:3" ht="10.9" customHeight="1" x14ac:dyDescent="0.2">
      <c r="A48" s="67"/>
      <c r="B48" s="76" t="s">
        <v>334</v>
      </c>
      <c r="C48" s="7">
        <v>84146</v>
      </c>
    </row>
    <row r="49" spans="1:3" ht="10.9" customHeight="1" x14ac:dyDescent="0.2">
      <c r="A49" s="67"/>
      <c r="B49" s="76" t="s">
        <v>335</v>
      </c>
      <c r="C49" s="7">
        <v>15085</v>
      </c>
    </row>
    <row r="50" spans="1:3" ht="10.9" customHeight="1" thickBot="1" x14ac:dyDescent="0.25">
      <c r="A50" s="67"/>
      <c r="B50" s="76" t="s">
        <v>336</v>
      </c>
      <c r="C50" s="7">
        <v>15160</v>
      </c>
    </row>
    <row r="51" spans="1:3" ht="10.9" customHeight="1" x14ac:dyDescent="0.2">
      <c r="A51" s="149">
        <v>7</v>
      </c>
      <c r="B51" s="126" t="s">
        <v>48</v>
      </c>
      <c r="C51" s="150">
        <v>29526.92</v>
      </c>
    </row>
    <row r="52" spans="1:3" ht="10.9" customHeight="1" thickBot="1" x14ac:dyDescent="0.25">
      <c r="A52" s="65"/>
      <c r="B52" s="127" t="s">
        <v>48</v>
      </c>
      <c r="C52" s="151">
        <v>34984.5</v>
      </c>
    </row>
    <row r="53" spans="1:3" ht="10.9" customHeight="1" x14ac:dyDescent="0.2">
      <c r="A53" s="82"/>
      <c r="B53" s="101"/>
      <c r="C53" s="61"/>
    </row>
    <row r="54" spans="1:3" ht="10.9" customHeight="1" x14ac:dyDescent="0.2">
      <c r="A54" s="82"/>
      <c r="B54" s="101"/>
      <c r="C54" s="61"/>
    </row>
    <row r="55" spans="1:3" ht="10.9" customHeight="1" x14ac:dyDescent="0.2">
      <c r="A55" s="82"/>
      <c r="B55" s="101"/>
      <c r="C55" s="61"/>
    </row>
    <row r="56" spans="1:3" ht="10.9" customHeight="1" x14ac:dyDescent="0.2">
      <c r="A56" s="82"/>
      <c r="B56" s="101"/>
      <c r="C56" s="61"/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1"/>
      <c r="B60" s="120"/>
      <c r="C60" s="60"/>
    </row>
    <row r="61" spans="1:3" ht="10.9" customHeight="1" x14ac:dyDescent="0.2">
      <c r="A61" s="81"/>
      <c r="B61" s="120"/>
      <c r="C61" s="107" t="s">
        <v>39</v>
      </c>
    </row>
    <row r="62" spans="1:3" ht="10.9" customHeight="1" x14ac:dyDescent="0.2">
      <c r="A62" s="38"/>
      <c r="B62" s="80" t="s">
        <v>49</v>
      </c>
      <c r="C62" s="53"/>
    </row>
    <row r="63" spans="1:3" ht="10.9" customHeight="1" x14ac:dyDescent="0.2">
      <c r="A63" s="38"/>
      <c r="B63" s="62" t="s">
        <v>52</v>
      </c>
      <c r="C63" s="63">
        <v>-73200</v>
      </c>
    </row>
    <row r="64" spans="1:3" ht="10.9" customHeight="1" x14ac:dyDescent="0.2">
      <c r="A64" s="38"/>
      <c r="B64" s="43" t="s">
        <v>44</v>
      </c>
      <c r="C64" s="59">
        <v>178718.4</v>
      </c>
    </row>
    <row r="65" spans="1:3" ht="10.9" customHeight="1" x14ac:dyDescent="0.2">
      <c r="A65" s="38"/>
      <c r="B65" s="43" t="s">
        <v>45</v>
      </c>
      <c r="C65" s="59">
        <f>169757.13+1495.66</f>
        <v>171252.79</v>
      </c>
    </row>
    <row r="66" spans="1:3" ht="10.9" customHeight="1" x14ac:dyDescent="0.2">
      <c r="A66" s="38"/>
      <c r="B66" s="43" t="s">
        <v>46</v>
      </c>
      <c r="C66" s="59">
        <f>C69</f>
        <v>13597</v>
      </c>
    </row>
    <row r="67" spans="1:3" ht="10.9" customHeight="1" x14ac:dyDescent="0.2">
      <c r="A67" s="38"/>
      <c r="B67" s="43"/>
      <c r="C67" s="59"/>
    </row>
    <row r="68" spans="1:3" ht="10.9" customHeight="1" x14ac:dyDescent="0.2">
      <c r="A68" s="38"/>
      <c r="B68" s="62" t="s">
        <v>53</v>
      </c>
      <c r="C68" s="129">
        <f>C65+C63-C66</f>
        <v>84455.790000000008</v>
      </c>
    </row>
    <row r="69" spans="1:3" ht="10.9" customHeight="1" x14ac:dyDescent="0.2">
      <c r="A69" s="38">
        <v>8</v>
      </c>
      <c r="B69" s="51" t="s">
        <v>3</v>
      </c>
      <c r="C69" s="56">
        <f>C70</f>
        <v>13597</v>
      </c>
    </row>
    <row r="70" spans="1:3" ht="10.9" customHeight="1" x14ac:dyDescent="0.2">
      <c r="A70" s="32"/>
      <c r="B70" s="33" t="s">
        <v>4</v>
      </c>
      <c r="C70" s="34">
        <v>13597</v>
      </c>
    </row>
    <row r="71" spans="1:3" ht="10.9" customHeight="1" x14ac:dyDescent="0.2">
      <c r="A71" s="32"/>
      <c r="B71" s="33"/>
      <c r="C71" s="34"/>
    </row>
    <row r="72" spans="1:3" ht="10.9" customHeight="1" x14ac:dyDescent="0.2">
      <c r="A72" s="32"/>
      <c r="B72" s="33"/>
      <c r="C72" s="34"/>
    </row>
    <row r="73" spans="1:3" ht="10.9" customHeight="1" x14ac:dyDescent="0.2">
      <c r="A73" s="9"/>
      <c r="B73" s="1"/>
      <c r="C73" s="86"/>
    </row>
    <row r="74" spans="1:3" ht="10.9" customHeight="1" x14ac:dyDescent="0.2">
      <c r="A74" s="9"/>
      <c r="B74" s="1"/>
      <c r="C74" s="86"/>
    </row>
    <row r="75" spans="1:3" ht="10.9" customHeight="1" x14ac:dyDescent="0.2">
      <c r="A75" s="9"/>
      <c r="B75" s="90" t="s">
        <v>80</v>
      </c>
      <c r="C75" s="91" t="s">
        <v>81</v>
      </c>
    </row>
    <row r="76" spans="1:3" ht="10.9" customHeight="1" x14ac:dyDescent="0.2">
      <c r="B76" s="89"/>
      <c r="C76" s="92" t="s">
        <v>82</v>
      </c>
    </row>
    <row r="77" spans="1:3" ht="10.9" customHeight="1" x14ac:dyDescent="0.2">
      <c r="B77" s="88" t="s">
        <v>24</v>
      </c>
      <c r="C77" s="88">
        <v>5.0999999999999996</v>
      </c>
    </row>
    <row r="78" spans="1:3" ht="10.9" customHeight="1" x14ac:dyDescent="0.2">
      <c r="B78" s="88" t="s">
        <v>78</v>
      </c>
      <c r="C78" s="88">
        <v>4.4000000000000004</v>
      </c>
    </row>
    <row r="79" spans="1:3" ht="10.9" customHeight="1" x14ac:dyDescent="0.2">
      <c r="B79" s="88" t="s">
        <v>77</v>
      </c>
      <c r="C79" s="88">
        <v>3.9</v>
      </c>
    </row>
    <row r="80" spans="1:3" ht="10.9" customHeight="1" x14ac:dyDescent="0.2">
      <c r="B80" s="88" t="s">
        <v>76</v>
      </c>
      <c r="C80" s="88">
        <v>1.3</v>
      </c>
    </row>
    <row r="81" spans="2:3" ht="10.9" customHeight="1" x14ac:dyDescent="0.2">
      <c r="B81" s="88" t="s">
        <v>75</v>
      </c>
      <c r="C81" s="88">
        <v>1.65</v>
      </c>
    </row>
    <row r="82" spans="2:3" ht="10.9" customHeight="1" x14ac:dyDescent="0.2">
      <c r="B82" s="88" t="s">
        <v>48</v>
      </c>
      <c r="C82" s="88">
        <v>2.5</v>
      </c>
    </row>
    <row r="83" spans="2:3" ht="10.9" customHeight="1" x14ac:dyDescent="0.2">
      <c r="B83" s="125" t="s">
        <v>1</v>
      </c>
      <c r="C83" s="125">
        <v>0.4</v>
      </c>
    </row>
    <row r="84" spans="2:3" ht="10.9" customHeight="1" x14ac:dyDescent="0.2">
      <c r="B84" s="125"/>
      <c r="C84" s="125"/>
    </row>
    <row r="85" spans="2:3" ht="10.9" customHeight="1" x14ac:dyDescent="0.2">
      <c r="B85" s="88" t="s">
        <v>79</v>
      </c>
      <c r="C85" s="88">
        <f>SUM(C77:C83)</f>
        <v>19.25</v>
      </c>
    </row>
    <row r="86" spans="2:3" ht="10.9" customHeight="1" x14ac:dyDescent="0.2">
      <c r="B86" s="134"/>
      <c r="C86" s="134"/>
    </row>
    <row r="87" spans="2:3" ht="10.9" customHeight="1" x14ac:dyDescent="0.2"/>
    <row r="88" spans="2:3" ht="10.9" customHeight="1" x14ac:dyDescent="0.2">
      <c r="B88" s="88" t="s">
        <v>49</v>
      </c>
      <c r="C88" s="96">
        <v>7</v>
      </c>
    </row>
    <row r="89" spans="2:3" ht="10.9" customHeight="1" x14ac:dyDescent="0.2">
      <c r="B89" s="134"/>
      <c r="C89" s="135"/>
    </row>
    <row r="90" spans="2:3" ht="10.9" customHeight="1" x14ac:dyDescent="0.2">
      <c r="B90" s="134"/>
      <c r="C90" s="135"/>
    </row>
    <row r="91" spans="2:3" ht="10.9" customHeight="1" x14ac:dyDescent="0.2">
      <c r="B91" s="125" t="s">
        <v>253</v>
      </c>
      <c r="C91" s="125">
        <v>35</v>
      </c>
    </row>
    <row r="92" spans="2:3" ht="10.9" customHeight="1" x14ac:dyDescent="0.2">
      <c r="B92" s="125" t="s">
        <v>254</v>
      </c>
      <c r="C92" s="125">
        <v>35.5</v>
      </c>
    </row>
    <row r="93" spans="2:3" ht="10.9" customHeight="1" x14ac:dyDescent="0.2">
      <c r="B93" s="138"/>
      <c r="C93" s="138"/>
    </row>
    <row r="94" spans="2:3" ht="10.9" customHeight="1" x14ac:dyDescent="0.2">
      <c r="B94" s="138"/>
      <c r="C94" s="138"/>
    </row>
    <row r="95" spans="2:3" ht="10.9" customHeight="1" x14ac:dyDescent="0.2">
      <c r="B95" s="1" t="s">
        <v>31</v>
      </c>
      <c r="C95" s="86" t="s">
        <v>30</v>
      </c>
    </row>
    <row r="96" spans="2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  <row r="135" ht="10.9" customHeight="1" x14ac:dyDescent="0.2"/>
    <row r="136" ht="10.9" customHeight="1" x14ac:dyDescent="0.2"/>
    <row r="137" ht="10.9" customHeight="1" x14ac:dyDescent="0.2"/>
    <row r="138" ht="10.9" customHeight="1" x14ac:dyDescent="0.2"/>
    <row r="139" ht="10.9" customHeight="1" x14ac:dyDescent="0.2"/>
    <row r="140" ht="10.9" customHeight="1" x14ac:dyDescent="0.2"/>
    <row r="141" ht="10.9" customHeight="1" x14ac:dyDescent="0.2"/>
    <row r="142" ht="10.9" customHeight="1" x14ac:dyDescent="0.2"/>
    <row r="143" ht="10.9" customHeight="1" x14ac:dyDescent="0.2"/>
    <row r="144" ht="10.9" customHeight="1" x14ac:dyDescent="0.2"/>
    <row r="145" ht="10.9" customHeight="1" x14ac:dyDescent="0.2"/>
    <row r="146" ht="10.9" customHeight="1" x14ac:dyDescent="0.2"/>
    <row r="147" ht="10.9" customHeight="1" x14ac:dyDescent="0.2"/>
    <row r="148" ht="10.9" customHeight="1" x14ac:dyDescent="0.2"/>
    <row r="149" ht="10.9" customHeight="1" x14ac:dyDescent="0.2"/>
    <row r="150" ht="10.9" customHeight="1" x14ac:dyDescent="0.2"/>
    <row r="151" ht="10.9" customHeight="1" x14ac:dyDescent="0.2"/>
    <row r="152" ht="10.9" customHeight="1" x14ac:dyDescent="0.2"/>
    <row r="153" ht="10.9" customHeight="1" x14ac:dyDescent="0.2"/>
    <row r="154" ht="10.9" customHeight="1" x14ac:dyDescent="0.2"/>
    <row r="155" ht="10.9" customHeight="1" x14ac:dyDescent="0.2"/>
    <row r="156" ht="10.9" customHeight="1" x14ac:dyDescent="0.2"/>
    <row r="157" ht="10.9" customHeight="1" x14ac:dyDescent="0.2"/>
    <row r="158" ht="10.9" customHeight="1" x14ac:dyDescent="0.2"/>
    <row r="159" ht="10.9" customHeight="1" x14ac:dyDescent="0.2"/>
    <row r="160" ht="10.9" customHeight="1" x14ac:dyDescent="0.2"/>
    <row r="161" ht="10.9" customHeight="1" x14ac:dyDescent="0.2"/>
    <row r="162" ht="10.9" customHeight="1" x14ac:dyDescent="0.2"/>
    <row r="163" ht="10.9" customHeight="1" x14ac:dyDescent="0.2"/>
    <row r="164" ht="10.9" customHeight="1" x14ac:dyDescent="0.2"/>
    <row r="165" ht="10.9" customHeight="1" x14ac:dyDescent="0.2"/>
    <row r="166" ht="10.9" customHeight="1" x14ac:dyDescent="0.2"/>
    <row r="167" ht="10.9" customHeight="1" x14ac:dyDescent="0.2"/>
    <row r="168" ht="10.9" customHeight="1" x14ac:dyDescent="0.2"/>
    <row r="169" ht="10.9" customHeight="1" x14ac:dyDescent="0.2"/>
    <row r="170" ht="10.9" customHeight="1" x14ac:dyDescent="0.2"/>
    <row r="171" ht="10.9" customHeight="1" x14ac:dyDescent="0.2"/>
    <row r="172" ht="10.9" customHeight="1" x14ac:dyDescent="0.2"/>
    <row r="173" ht="10.9" customHeight="1" x14ac:dyDescent="0.2"/>
    <row r="174" ht="10.9" customHeight="1" x14ac:dyDescent="0.2"/>
    <row r="175" ht="10.9" customHeight="1" x14ac:dyDescent="0.2"/>
    <row r="176" ht="10.9" customHeight="1" x14ac:dyDescent="0.2"/>
    <row r="177" ht="10.9" customHeight="1" x14ac:dyDescent="0.2"/>
    <row r="178" ht="10.9" customHeight="1" x14ac:dyDescent="0.2"/>
    <row r="179" ht="10.9" customHeight="1" x14ac:dyDescent="0.2"/>
    <row r="180" ht="10.9" customHeight="1" x14ac:dyDescent="0.2"/>
    <row r="181" ht="10.9" customHeight="1" x14ac:dyDescent="0.2"/>
    <row r="182" ht="10.9" customHeight="1" x14ac:dyDescent="0.2"/>
    <row r="183" ht="10.9" customHeight="1" x14ac:dyDescent="0.2"/>
    <row r="184" ht="10.9" customHeight="1" x14ac:dyDescent="0.2"/>
    <row r="185" ht="10.9" customHeight="1" x14ac:dyDescent="0.2"/>
    <row r="186" ht="10.9" customHeight="1" x14ac:dyDescent="0.2"/>
    <row r="187" ht="10.9" customHeight="1" x14ac:dyDescent="0.2"/>
    <row r="188" ht="10.9" customHeight="1" x14ac:dyDescent="0.2"/>
    <row r="189" ht="10.9" customHeight="1" x14ac:dyDescent="0.2"/>
    <row r="190" ht="10.9" customHeight="1" x14ac:dyDescent="0.2"/>
    <row r="191" ht="10.9" customHeight="1" x14ac:dyDescent="0.2"/>
    <row r="192" ht="10.9" customHeight="1" x14ac:dyDescent="0.2"/>
    <row r="193" ht="10.9" customHeight="1" x14ac:dyDescent="0.2"/>
    <row r="194" ht="10.9" customHeight="1" x14ac:dyDescent="0.2"/>
    <row r="195" ht="10.9" customHeight="1" x14ac:dyDescent="0.2"/>
    <row r="196" ht="10.9" customHeight="1" x14ac:dyDescent="0.2"/>
    <row r="197" ht="10.9" customHeight="1" x14ac:dyDescent="0.2"/>
    <row r="198" ht="10.9" customHeight="1" x14ac:dyDescent="0.2"/>
    <row r="199" ht="10.9" customHeight="1" x14ac:dyDescent="0.2"/>
    <row r="200" ht="10.9" customHeight="1" x14ac:dyDescent="0.2"/>
    <row r="201" ht="10.9" customHeight="1" x14ac:dyDescent="0.2"/>
    <row r="202" ht="10.9" customHeight="1" x14ac:dyDescent="0.2"/>
    <row r="203" ht="10.9" customHeight="1" x14ac:dyDescent="0.2"/>
    <row r="204" ht="10.9" customHeight="1" x14ac:dyDescent="0.2"/>
    <row r="205" ht="10.9" customHeight="1" x14ac:dyDescent="0.2"/>
    <row r="206" ht="10.9" customHeight="1" x14ac:dyDescent="0.2"/>
    <row r="207" ht="10.9" customHeight="1" x14ac:dyDescent="0.2"/>
    <row r="208" ht="10.9" customHeight="1" x14ac:dyDescent="0.2"/>
    <row r="209" ht="10.9" customHeight="1" x14ac:dyDescent="0.2"/>
    <row r="210" ht="10.9" customHeight="1" x14ac:dyDescent="0.2"/>
    <row r="211" ht="10.9" customHeight="1" x14ac:dyDescent="0.2"/>
    <row r="212" ht="10.9" customHeight="1" x14ac:dyDescent="0.2"/>
    <row r="213" ht="10.9" customHeight="1" x14ac:dyDescent="0.2"/>
    <row r="214" ht="10.9" customHeight="1" x14ac:dyDescent="0.2"/>
    <row r="215" ht="10.9" customHeight="1" x14ac:dyDescent="0.2"/>
    <row r="216" ht="10.9" customHeight="1" x14ac:dyDescent="0.2"/>
    <row r="217" ht="10.9" customHeight="1" x14ac:dyDescent="0.2"/>
    <row r="218" ht="10.9" customHeight="1" x14ac:dyDescent="0.2"/>
    <row r="219" ht="10.9" customHeight="1" x14ac:dyDescent="0.2"/>
    <row r="220" ht="10.9" customHeight="1" x14ac:dyDescent="0.2"/>
    <row r="221" ht="10.9" customHeight="1" x14ac:dyDescent="0.2"/>
    <row r="222" ht="10.9" customHeight="1" x14ac:dyDescent="0.2"/>
    <row r="223" ht="10.9" customHeight="1" x14ac:dyDescent="0.2"/>
    <row r="224" ht="10.9" customHeight="1" x14ac:dyDescent="0.2"/>
    <row r="225" ht="10.9" customHeight="1" x14ac:dyDescent="0.2"/>
    <row r="226" ht="10.9" customHeight="1" x14ac:dyDescent="0.2"/>
    <row r="227" ht="10.9" customHeight="1" x14ac:dyDescent="0.2"/>
    <row r="228" ht="10.9" customHeight="1" x14ac:dyDescent="0.2"/>
    <row r="229" ht="10.9" customHeight="1" x14ac:dyDescent="0.2"/>
    <row r="230" ht="10.9" customHeight="1" x14ac:dyDescent="0.2"/>
    <row r="231" ht="10.9" customHeight="1" x14ac:dyDescent="0.2"/>
    <row r="232" ht="10.9" customHeight="1" x14ac:dyDescent="0.2"/>
    <row r="233" ht="10.9" customHeight="1" x14ac:dyDescent="0.2"/>
    <row r="234" ht="10.9" customHeight="1" x14ac:dyDescent="0.2"/>
    <row r="235" ht="10.9" customHeight="1" x14ac:dyDescent="0.2"/>
    <row r="236" ht="10.9" customHeight="1" x14ac:dyDescent="0.2"/>
    <row r="237" ht="10.9" customHeight="1" x14ac:dyDescent="0.2"/>
    <row r="238" ht="10.9" customHeight="1" x14ac:dyDescent="0.2"/>
    <row r="239" ht="10.9" customHeight="1" x14ac:dyDescent="0.2"/>
    <row r="240" ht="10.9" customHeight="1" x14ac:dyDescent="0.2"/>
    <row r="241" ht="10.9" customHeight="1" x14ac:dyDescent="0.2"/>
    <row r="242" ht="10.9" customHeight="1" x14ac:dyDescent="0.2"/>
    <row r="243" ht="10.9" customHeight="1" x14ac:dyDescent="0.2"/>
    <row r="244" ht="10.9" customHeight="1" x14ac:dyDescent="0.2"/>
    <row r="245" ht="10.9" customHeight="1" x14ac:dyDescent="0.2"/>
    <row r="246" ht="10.9" customHeight="1" x14ac:dyDescent="0.2"/>
    <row r="247" ht="10.9" customHeight="1" x14ac:dyDescent="0.2"/>
    <row r="248" ht="10.9" customHeight="1" x14ac:dyDescent="0.2"/>
    <row r="249" ht="10.9" customHeight="1" x14ac:dyDescent="0.2"/>
    <row r="250" ht="10.9" customHeight="1" x14ac:dyDescent="0.2"/>
    <row r="251" ht="10.9" customHeight="1" x14ac:dyDescent="0.2"/>
    <row r="252" ht="10.9" customHeight="1" x14ac:dyDescent="0.2"/>
    <row r="253" ht="10.9" customHeight="1" x14ac:dyDescent="0.2"/>
    <row r="254" ht="10.9" customHeight="1" x14ac:dyDescent="0.2"/>
    <row r="255" ht="10.9" customHeight="1" x14ac:dyDescent="0.2"/>
    <row r="256" ht="10.9" customHeight="1" x14ac:dyDescent="0.2"/>
    <row r="257" ht="10.9" customHeight="1" x14ac:dyDescent="0.2"/>
    <row r="258" ht="10.9" customHeight="1" x14ac:dyDescent="0.2"/>
    <row r="259" ht="10.9" customHeight="1" x14ac:dyDescent="0.2"/>
    <row r="260" ht="10.9" customHeight="1" x14ac:dyDescent="0.2"/>
    <row r="261" ht="10.9" customHeight="1" x14ac:dyDescent="0.2"/>
    <row r="262" ht="10.9" customHeight="1" x14ac:dyDescent="0.2"/>
    <row r="263" ht="10.9" customHeight="1" x14ac:dyDescent="0.2"/>
    <row r="264" ht="10.9" customHeight="1" x14ac:dyDescent="0.2"/>
    <row r="265" ht="10.9" customHeight="1" x14ac:dyDescent="0.2"/>
    <row r="266" ht="10.9" customHeight="1" x14ac:dyDescent="0.2"/>
    <row r="267" ht="10.9" customHeight="1" x14ac:dyDescent="0.2"/>
    <row r="268" ht="10.9" customHeight="1" x14ac:dyDescent="0.2"/>
    <row r="269" ht="10.9" customHeight="1" x14ac:dyDescent="0.2"/>
    <row r="270" ht="10.9" customHeight="1" x14ac:dyDescent="0.2"/>
    <row r="271" ht="10.9" customHeight="1" x14ac:dyDescent="0.2"/>
    <row r="272" ht="10.9" customHeight="1" x14ac:dyDescent="0.2"/>
    <row r="273" ht="10.9" customHeight="1" x14ac:dyDescent="0.2"/>
    <row r="274" ht="10.9" customHeight="1" x14ac:dyDescent="0.2"/>
    <row r="275" ht="10.9" customHeight="1" x14ac:dyDescent="0.2"/>
    <row r="276" ht="10.9" customHeight="1" x14ac:dyDescent="0.2"/>
    <row r="277" ht="10.9" customHeight="1" x14ac:dyDescent="0.2"/>
    <row r="278" ht="10.9" customHeight="1" x14ac:dyDescent="0.2"/>
    <row r="279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opLeftCell="A70" workbookViewId="0">
      <selection activeCell="B89" sqref="B89:C90"/>
    </sheetView>
  </sheetViews>
  <sheetFormatPr defaultRowHeight="11.25" x14ac:dyDescent="0.2"/>
  <cols>
    <col min="1" max="1" width="3" customWidth="1"/>
    <col min="2" max="2" width="84.83203125" customWidth="1"/>
    <col min="3" max="3" width="20.332031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3346.17</v>
      </c>
    </row>
    <row r="4" spans="1:3" ht="13.5" x14ac:dyDescent="0.25">
      <c r="A4" s="104"/>
      <c r="B4" s="103" t="s">
        <v>347</v>
      </c>
      <c r="C4" s="141"/>
    </row>
    <row r="5" spans="1:3" ht="12" x14ac:dyDescent="0.2">
      <c r="A5" s="12"/>
      <c r="B5" s="62"/>
      <c r="C5" s="133"/>
    </row>
    <row r="6" spans="1:3" ht="12" x14ac:dyDescent="0.2">
      <c r="A6" s="12"/>
      <c r="B6" s="43" t="s">
        <v>44</v>
      </c>
      <c r="C6" s="142">
        <v>715627.11</v>
      </c>
    </row>
    <row r="7" spans="1:3" ht="12" x14ac:dyDescent="0.2">
      <c r="A7" s="12"/>
      <c r="B7" s="43" t="s">
        <v>45</v>
      </c>
      <c r="C7" s="142">
        <v>698668.1</v>
      </c>
    </row>
    <row r="8" spans="1:3" ht="12" x14ac:dyDescent="0.2">
      <c r="A8" s="12"/>
      <c r="B8" s="43" t="s">
        <v>46</v>
      </c>
      <c r="C8" s="142">
        <v>717952.99</v>
      </c>
    </row>
    <row r="9" spans="1:3" ht="12" x14ac:dyDescent="0.2">
      <c r="A9" s="47"/>
      <c r="B9" s="58"/>
      <c r="C9" s="70"/>
    </row>
    <row r="10" spans="1:3" ht="12.75" thickBot="1" x14ac:dyDescent="0.25">
      <c r="A10" s="69"/>
      <c r="B10" s="68" t="s">
        <v>50</v>
      </c>
      <c r="C10" s="144" t="s">
        <v>39</v>
      </c>
    </row>
    <row r="11" spans="1:3" ht="12.75" thickBot="1" x14ac:dyDescent="0.25">
      <c r="A11" s="65">
        <v>1</v>
      </c>
      <c r="B11" s="49" t="s">
        <v>23</v>
      </c>
      <c r="C11" s="55">
        <f>SUM(C12:C16)</f>
        <v>129422.91</v>
      </c>
    </row>
    <row r="12" spans="1:3" x14ac:dyDescent="0.2">
      <c r="A12" s="13"/>
      <c r="B12" s="14" t="s">
        <v>26</v>
      </c>
      <c r="C12" s="7"/>
    </row>
    <row r="13" spans="1:3" x14ac:dyDescent="0.2">
      <c r="A13" s="13"/>
      <c r="B13" s="14" t="s">
        <v>28</v>
      </c>
      <c r="C13" s="8">
        <v>114285.6</v>
      </c>
    </row>
    <row r="14" spans="1:3" x14ac:dyDescent="0.2">
      <c r="A14" s="13"/>
      <c r="B14" s="14" t="s">
        <v>29</v>
      </c>
      <c r="C14" s="8"/>
    </row>
    <row r="15" spans="1:3" x14ac:dyDescent="0.2">
      <c r="A15" s="13"/>
      <c r="B15" s="14" t="s">
        <v>42</v>
      </c>
      <c r="C15" s="39">
        <f>3101.02+1402.05+1126.07+205.84+7135.14+785.09</f>
        <v>13755.21</v>
      </c>
    </row>
    <row r="16" spans="1:3" ht="12" thickBot="1" x14ac:dyDescent="0.25">
      <c r="A16" s="13"/>
      <c r="B16" s="14" t="s">
        <v>27</v>
      </c>
      <c r="C16" s="39">
        <v>1382.1</v>
      </c>
    </row>
    <row r="17" spans="1:3" ht="12.75" thickBot="1" x14ac:dyDescent="0.25">
      <c r="A17" s="66">
        <v>2</v>
      </c>
      <c r="B17" s="50" t="s">
        <v>24</v>
      </c>
      <c r="C17" s="54">
        <f>SUM(C19:C41)</f>
        <v>357256.06</v>
      </c>
    </row>
    <row r="18" spans="1:3" x14ac:dyDescent="0.2">
      <c r="A18" s="15"/>
      <c r="B18" s="16" t="s">
        <v>17</v>
      </c>
      <c r="C18" s="145"/>
    </row>
    <row r="19" spans="1:3" x14ac:dyDescent="0.2">
      <c r="A19" s="29"/>
      <c r="B19" s="17" t="s">
        <v>6</v>
      </c>
      <c r="C19" s="18"/>
    </row>
    <row r="20" spans="1:3" x14ac:dyDescent="0.2">
      <c r="A20" s="29"/>
      <c r="B20" s="19" t="s">
        <v>7</v>
      </c>
      <c r="C20" s="39"/>
    </row>
    <row r="21" spans="1:3" x14ac:dyDescent="0.2">
      <c r="A21" s="29"/>
      <c r="B21" s="19" t="s">
        <v>9</v>
      </c>
      <c r="C21" s="20"/>
    </row>
    <row r="22" spans="1:3" x14ac:dyDescent="0.2">
      <c r="A22" s="29"/>
      <c r="B22" s="19" t="s">
        <v>8</v>
      </c>
      <c r="C22" s="39">
        <f>96115.62+41070</f>
        <v>137185.62</v>
      </c>
    </row>
    <row r="23" spans="1:3" x14ac:dyDescent="0.2">
      <c r="A23" s="29"/>
      <c r="B23" s="19" t="s">
        <v>10</v>
      </c>
      <c r="C23" s="20"/>
    </row>
    <row r="24" spans="1:3" x14ac:dyDescent="0.2">
      <c r="A24" s="29"/>
      <c r="B24" s="19" t="s">
        <v>11</v>
      </c>
      <c r="C24" s="20"/>
    </row>
    <row r="25" spans="1:3" x14ac:dyDescent="0.2">
      <c r="A25" s="29"/>
      <c r="B25" s="19" t="s">
        <v>12</v>
      </c>
      <c r="C25" s="20"/>
    </row>
    <row r="26" spans="1:3" x14ac:dyDescent="0.2">
      <c r="A26" s="29"/>
      <c r="B26" s="19" t="s">
        <v>13</v>
      </c>
      <c r="C26" s="20"/>
    </row>
    <row r="27" spans="1:3" x14ac:dyDescent="0.2">
      <c r="A27" s="29"/>
      <c r="B27" s="17" t="s">
        <v>92</v>
      </c>
      <c r="C27" s="84">
        <v>28918.49</v>
      </c>
    </row>
    <row r="28" spans="1:3" x14ac:dyDescent="0.2">
      <c r="A28" s="29"/>
      <c r="B28" s="19" t="s">
        <v>93</v>
      </c>
      <c r="C28" s="39">
        <v>13307.93</v>
      </c>
    </row>
    <row r="29" spans="1:3" x14ac:dyDescent="0.2">
      <c r="A29" s="29"/>
      <c r="B29" s="19" t="s">
        <v>94</v>
      </c>
      <c r="C29" s="39">
        <v>2677.62</v>
      </c>
    </row>
    <row r="30" spans="1:3" x14ac:dyDescent="0.2">
      <c r="A30" s="29"/>
      <c r="B30" s="122" t="s">
        <v>95</v>
      </c>
      <c r="C30" s="40">
        <v>1532.45</v>
      </c>
    </row>
    <row r="31" spans="1:3" x14ac:dyDescent="0.2">
      <c r="A31" s="29"/>
      <c r="B31" s="41" t="s">
        <v>14</v>
      </c>
      <c r="C31" s="84">
        <v>3126.96</v>
      </c>
    </row>
    <row r="32" spans="1:3" x14ac:dyDescent="0.2">
      <c r="A32" s="29"/>
      <c r="B32" s="22" t="s">
        <v>38</v>
      </c>
      <c r="C32" s="39">
        <v>3359.38</v>
      </c>
    </row>
    <row r="33" spans="1:3" x14ac:dyDescent="0.2">
      <c r="A33" s="29"/>
      <c r="B33" s="22" t="s">
        <v>37</v>
      </c>
      <c r="C33" s="39"/>
    </row>
    <row r="34" spans="1:3" x14ac:dyDescent="0.2">
      <c r="A34" s="29"/>
      <c r="B34" s="22" t="s">
        <v>36</v>
      </c>
      <c r="C34" s="39">
        <v>368.73</v>
      </c>
    </row>
    <row r="35" spans="1:3" x14ac:dyDescent="0.2">
      <c r="A35" s="29"/>
      <c r="B35" s="42" t="s">
        <v>35</v>
      </c>
      <c r="C35" s="40">
        <v>130876.25</v>
      </c>
    </row>
    <row r="36" spans="1:3" x14ac:dyDescent="0.2">
      <c r="A36" s="24"/>
      <c r="B36" s="25" t="s">
        <v>18</v>
      </c>
      <c r="C36" s="26"/>
    </row>
    <row r="37" spans="1:3" x14ac:dyDescent="0.2">
      <c r="A37" s="27"/>
      <c r="B37" s="28" t="s">
        <v>15</v>
      </c>
      <c r="C37" s="18"/>
    </row>
    <row r="38" spans="1:3" x14ac:dyDescent="0.2">
      <c r="A38" s="29"/>
      <c r="B38" s="30" t="s">
        <v>20</v>
      </c>
      <c r="C38" s="39">
        <f>12139.49+2427.9</f>
        <v>14567.39</v>
      </c>
    </row>
    <row r="39" spans="1:3" x14ac:dyDescent="0.2">
      <c r="A39" s="29"/>
      <c r="B39" s="30" t="s">
        <v>21</v>
      </c>
      <c r="C39" s="20"/>
    </row>
    <row r="40" spans="1:3" x14ac:dyDescent="0.2">
      <c r="A40" s="29"/>
      <c r="B40" s="30" t="s">
        <v>22</v>
      </c>
      <c r="C40" s="20"/>
    </row>
    <row r="41" spans="1:3" ht="12" thickBot="1" x14ac:dyDescent="0.25">
      <c r="A41" s="29"/>
      <c r="B41" s="31" t="s">
        <v>55</v>
      </c>
      <c r="C41" s="39">
        <v>21335.24</v>
      </c>
    </row>
    <row r="42" spans="1:3" ht="12" thickBot="1" x14ac:dyDescent="0.25">
      <c r="A42" s="146">
        <v>3</v>
      </c>
      <c r="B42" s="113" t="s">
        <v>0</v>
      </c>
      <c r="C42" s="85">
        <v>24092.42</v>
      </c>
    </row>
    <row r="43" spans="1:3" ht="12" thickBot="1" x14ac:dyDescent="0.25">
      <c r="A43" s="66">
        <v>4</v>
      </c>
      <c r="B43" s="116" t="s">
        <v>25</v>
      </c>
      <c r="C43" s="54">
        <v>32725.54</v>
      </c>
    </row>
    <row r="44" spans="1:3" ht="12" thickBot="1" x14ac:dyDescent="0.25">
      <c r="A44" s="147">
        <v>5</v>
      </c>
      <c r="B44" s="114" t="s">
        <v>1</v>
      </c>
      <c r="C44" s="115">
        <v>1500</v>
      </c>
    </row>
    <row r="45" spans="1:3" ht="12.75" thickBot="1" x14ac:dyDescent="0.25">
      <c r="A45" s="148">
        <v>6</v>
      </c>
      <c r="B45" s="117" t="s">
        <v>2</v>
      </c>
      <c r="C45" s="121">
        <f>SUM(C46:C52)</f>
        <v>80401</v>
      </c>
    </row>
    <row r="46" spans="1:3" x14ac:dyDescent="0.2">
      <c r="A46" s="67"/>
      <c r="B46" s="76" t="s">
        <v>380</v>
      </c>
      <c r="C46" s="7">
        <v>8616</v>
      </c>
    </row>
    <row r="47" spans="1:3" x14ac:dyDescent="0.2">
      <c r="A47" s="67"/>
      <c r="B47" s="76" t="s">
        <v>348</v>
      </c>
      <c r="C47" s="7">
        <v>9411</v>
      </c>
    </row>
    <row r="48" spans="1:3" x14ac:dyDescent="0.2">
      <c r="A48" s="67"/>
      <c r="B48" s="76" t="s">
        <v>349</v>
      </c>
      <c r="C48" s="7">
        <v>7621</v>
      </c>
    </row>
    <row r="49" spans="1:3" x14ac:dyDescent="0.2">
      <c r="A49" s="67"/>
      <c r="B49" s="76" t="s">
        <v>350</v>
      </c>
      <c r="C49" s="7">
        <v>2714</v>
      </c>
    </row>
    <row r="50" spans="1:3" x14ac:dyDescent="0.2">
      <c r="A50" s="67"/>
      <c r="B50" s="76" t="s">
        <v>351</v>
      </c>
      <c r="C50" s="7">
        <v>44039</v>
      </c>
    </row>
    <row r="51" spans="1:3" x14ac:dyDescent="0.2">
      <c r="A51" s="67"/>
      <c r="B51" s="76" t="s">
        <v>352</v>
      </c>
      <c r="C51" s="7">
        <v>7500</v>
      </c>
    </row>
    <row r="52" spans="1:3" ht="12" thickBot="1" x14ac:dyDescent="0.25">
      <c r="A52" s="67"/>
      <c r="B52" s="76" t="s">
        <v>143</v>
      </c>
      <c r="C52" s="7">
        <v>500</v>
      </c>
    </row>
    <row r="53" spans="1:3" ht="12" x14ac:dyDescent="0.2">
      <c r="A53" s="149">
        <v>7</v>
      </c>
      <c r="B53" s="126" t="s">
        <v>48</v>
      </c>
      <c r="C53" s="150">
        <v>42362.51</v>
      </c>
    </row>
    <row r="54" spans="1:3" ht="12.75" thickBot="1" x14ac:dyDescent="0.25">
      <c r="A54" s="65"/>
      <c r="B54" s="127" t="s">
        <v>48</v>
      </c>
      <c r="C54" s="151">
        <v>50192.55</v>
      </c>
    </row>
    <row r="55" spans="1:3" ht="12" x14ac:dyDescent="0.2">
      <c r="A55" s="82"/>
      <c r="B55" s="101"/>
      <c r="C55" s="61"/>
    </row>
    <row r="56" spans="1:3" ht="12" x14ac:dyDescent="0.2">
      <c r="A56" s="82"/>
      <c r="B56" s="101"/>
      <c r="C56" s="61"/>
    </row>
    <row r="57" spans="1:3" ht="12" x14ac:dyDescent="0.2">
      <c r="A57" s="82"/>
      <c r="B57" s="101"/>
      <c r="C57" s="61"/>
    </row>
    <row r="58" spans="1:3" ht="12" x14ac:dyDescent="0.2">
      <c r="A58" s="82"/>
      <c r="B58" s="101"/>
      <c r="C58" s="61"/>
    </row>
    <row r="59" spans="1:3" ht="12" x14ac:dyDescent="0.2">
      <c r="A59" s="81"/>
      <c r="B59" s="120"/>
      <c r="C59" s="107" t="s">
        <v>39</v>
      </c>
    </row>
    <row r="60" spans="1:3" ht="12" x14ac:dyDescent="0.2">
      <c r="A60" s="38"/>
      <c r="B60" s="80" t="s">
        <v>49</v>
      </c>
      <c r="C60" s="53"/>
    </row>
    <row r="61" spans="1:3" ht="12" x14ac:dyDescent="0.2">
      <c r="A61" s="38"/>
      <c r="B61" s="62" t="s">
        <v>52</v>
      </c>
      <c r="C61" s="63">
        <v>-12300</v>
      </c>
    </row>
    <row r="62" spans="1:3" x14ac:dyDescent="0.2">
      <c r="A62" s="38"/>
      <c r="B62" s="43" t="s">
        <v>44</v>
      </c>
      <c r="C62" s="59">
        <v>194628.81</v>
      </c>
    </row>
    <row r="63" spans="1:3" x14ac:dyDescent="0.2">
      <c r="A63" s="38"/>
      <c r="B63" s="43" t="s">
        <v>45</v>
      </c>
      <c r="C63" s="59">
        <v>197215.39</v>
      </c>
    </row>
    <row r="64" spans="1:3" x14ac:dyDescent="0.2">
      <c r="A64" s="38"/>
      <c r="B64" s="43" t="s">
        <v>46</v>
      </c>
      <c r="C64" s="59">
        <f>C67</f>
        <v>138363</v>
      </c>
    </row>
    <row r="65" spans="1:3" x14ac:dyDescent="0.2">
      <c r="A65" s="38"/>
      <c r="B65" s="43"/>
      <c r="C65" s="59"/>
    </row>
    <row r="66" spans="1:3" ht="12" x14ac:dyDescent="0.2">
      <c r="A66" s="38"/>
      <c r="B66" s="62" t="s">
        <v>53</v>
      </c>
      <c r="C66" s="129">
        <f>C63+C61-C64</f>
        <v>46552.390000000014</v>
      </c>
    </row>
    <row r="67" spans="1:3" ht="12" x14ac:dyDescent="0.2">
      <c r="A67" s="38">
        <v>8</v>
      </c>
      <c r="B67" s="51" t="s">
        <v>3</v>
      </c>
      <c r="C67" s="56">
        <f>SUM(C68:C70)</f>
        <v>138363</v>
      </c>
    </row>
    <row r="68" spans="1:3" x14ac:dyDescent="0.2">
      <c r="A68" s="32"/>
      <c r="B68" s="33" t="s">
        <v>5</v>
      </c>
      <c r="C68" s="34">
        <v>115000</v>
      </c>
    </row>
    <row r="69" spans="1:3" x14ac:dyDescent="0.2">
      <c r="A69" s="32"/>
      <c r="B69" s="33" t="s">
        <v>4</v>
      </c>
      <c r="C69" s="34">
        <v>23363</v>
      </c>
    </row>
    <row r="70" spans="1:3" x14ac:dyDescent="0.2">
      <c r="A70" s="32"/>
      <c r="B70" s="33"/>
      <c r="C70" s="34"/>
    </row>
    <row r="71" spans="1:3" x14ac:dyDescent="0.2">
      <c r="A71" s="9"/>
      <c r="B71" s="1"/>
      <c r="C71" s="86"/>
    </row>
    <row r="72" spans="1:3" x14ac:dyDescent="0.2">
      <c r="A72" s="9"/>
      <c r="B72" s="1"/>
      <c r="C72" s="86"/>
    </row>
    <row r="73" spans="1:3" x14ac:dyDescent="0.2">
      <c r="A73" s="9"/>
      <c r="B73" s="90" t="s">
        <v>80</v>
      </c>
      <c r="C73" s="91" t="s">
        <v>81</v>
      </c>
    </row>
    <row r="74" spans="1:3" x14ac:dyDescent="0.2">
      <c r="B74" s="89"/>
      <c r="C74" s="92" t="s">
        <v>82</v>
      </c>
    </row>
    <row r="75" spans="1:3" ht="12" x14ac:dyDescent="0.2">
      <c r="B75" s="88" t="s">
        <v>24</v>
      </c>
      <c r="C75" s="88">
        <v>6.35</v>
      </c>
    </row>
    <row r="76" spans="1:3" ht="12" x14ac:dyDescent="0.2">
      <c r="B76" s="88" t="s">
        <v>78</v>
      </c>
      <c r="C76" s="88">
        <v>3.3</v>
      </c>
    </row>
    <row r="77" spans="1:3" ht="12" x14ac:dyDescent="0.2">
      <c r="B77" s="88" t="s">
        <v>77</v>
      </c>
      <c r="C77" s="88">
        <v>4</v>
      </c>
    </row>
    <row r="78" spans="1:3" ht="12" x14ac:dyDescent="0.2">
      <c r="B78" s="88" t="s">
        <v>76</v>
      </c>
      <c r="C78" s="88">
        <v>1.3</v>
      </c>
    </row>
    <row r="79" spans="1:3" ht="12" x14ac:dyDescent="0.2">
      <c r="B79" s="88" t="s">
        <v>75</v>
      </c>
      <c r="C79" s="88">
        <v>1.65</v>
      </c>
    </row>
    <row r="80" spans="1:3" ht="12" x14ac:dyDescent="0.2">
      <c r="B80" s="88" t="s">
        <v>48</v>
      </c>
      <c r="C80" s="88">
        <v>2.5</v>
      </c>
    </row>
    <row r="81" spans="2:3" ht="12" x14ac:dyDescent="0.2">
      <c r="B81" s="125" t="s">
        <v>1</v>
      </c>
      <c r="C81" s="125"/>
    </row>
    <row r="82" spans="2:3" ht="12" x14ac:dyDescent="0.2">
      <c r="B82" s="125"/>
      <c r="C82" s="125"/>
    </row>
    <row r="83" spans="2:3" ht="12" x14ac:dyDescent="0.2">
      <c r="B83" s="88" t="s">
        <v>79</v>
      </c>
      <c r="C83" s="88">
        <f>SUM(C75:C81)</f>
        <v>19.099999999999998</v>
      </c>
    </row>
    <row r="84" spans="2:3" ht="12" x14ac:dyDescent="0.2">
      <c r="B84" s="134"/>
      <c r="C84" s="134"/>
    </row>
    <row r="86" spans="2:3" ht="12" x14ac:dyDescent="0.2">
      <c r="B86" s="88" t="s">
        <v>49</v>
      </c>
      <c r="C86" s="96">
        <v>5.5</v>
      </c>
    </row>
    <row r="87" spans="2:3" ht="12" x14ac:dyDescent="0.2">
      <c r="B87" s="134"/>
      <c r="C87" s="135"/>
    </row>
    <row r="88" spans="2:3" ht="12" x14ac:dyDescent="0.2">
      <c r="B88" s="134"/>
      <c r="C88" s="135"/>
    </row>
    <row r="89" spans="2:3" ht="12" x14ac:dyDescent="0.2">
      <c r="B89" s="125" t="s">
        <v>253</v>
      </c>
      <c r="C89" s="125">
        <v>35</v>
      </c>
    </row>
    <row r="90" spans="2:3" ht="12" x14ac:dyDescent="0.2">
      <c r="B90" s="125" t="s">
        <v>254</v>
      </c>
      <c r="C90" s="125">
        <v>35.5</v>
      </c>
    </row>
    <row r="91" spans="2:3" ht="12" x14ac:dyDescent="0.2">
      <c r="B91" s="138"/>
      <c r="C91" s="138"/>
    </row>
    <row r="92" spans="2:3" ht="12" x14ac:dyDescent="0.2">
      <c r="B92" s="138"/>
      <c r="C92" s="138"/>
    </row>
    <row r="93" spans="2:3" x14ac:dyDescent="0.2">
      <c r="B93" s="1" t="s">
        <v>31</v>
      </c>
      <c r="C93" s="86" t="s">
        <v>30</v>
      </c>
    </row>
  </sheetData>
  <pageMargins left="0.7" right="0.7" top="0.75" bottom="0.75" header="0.3" footer="0.3"/>
  <pageSetup paperSize="9" orientation="portrait" verticalDpi="0" copies="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topLeftCell="A73" workbookViewId="0">
      <selection activeCell="B91" sqref="B91:C92"/>
    </sheetView>
  </sheetViews>
  <sheetFormatPr defaultRowHeight="11.25" x14ac:dyDescent="0.2"/>
  <cols>
    <col min="1" max="1" width="4.5" customWidth="1"/>
    <col min="2" max="2" width="85.1640625" customWidth="1"/>
    <col min="3" max="3" width="20.6640625" customWidth="1"/>
    <col min="4" max="4" width="10" bestFit="1" customWidth="1"/>
    <col min="5" max="6" width="9.5" bestFit="1" customWidth="1"/>
  </cols>
  <sheetData>
    <row r="1" spans="1:5" ht="15" x14ac:dyDescent="0.25">
      <c r="A1" s="9"/>
      <c r="B1" s="105" t="s">
        <v>43</v>
      </c>
      <c r="C1" s="102"/>
    </row>
    <row r="2" spans="1:5" ht="15" x14ac:dyDescent="0.25">
      <c r="A2" s="9"/>
      <c r="B2" s="105"/>
      <c r="C2" s="102"/>
    </row>
    <row r="3" spans="1:5" ht="12" x14ac:dyDescent="0.2">
      <c r="A3" s="10"/>
      <c r="B3" s="44" t="s">
        <v>32</v>
      </c>
      <c r="C3" s="11">
        <v>3358.62</v>
      </c>
    </row>
    <row r="4" spans="1:5" ht="13.5" x14ac:dyDescent="0.25">
      <c r="A4" s="47"/>
      <c r="B4" s="103" t="s">
        <v>83</v>
      </c>
      <c r="C4" s="185"/>
    </row>
    <row r="5" spans="1:5" ht="12" x14ac:dyDescent="0.2">
      <c r="A5" s="12"/>
      <c r="B5" s="62"/>
      <c r="C5" s="186"/>
    </row>
    <row r="6" spans="1:5" ht="12.6" customHeight="1" x14ac:dyDescent="0.2">
      <c r="A6" s="12"/>
      <c r="B6" s="47" t="s">
        <v>44</v>
      </c>
      <c r="C6" s="142">
        <v>654069.34</v>
      </c>
    </row>
    <row r="7" spans="1:5" ht="10.15" customHeight="1" x14ac:dyDescent="0.2">
      <c r="A7" s="12"/>
      <c r="B7" s="43" t="s">
        <v>45</v>
      </c>
      <c r="C7" s="142">
        <v>617507.81999999995</v>
      </c>
      <c r="D7" s="45"/>
    </row>
    <row r="8" spans="1:5" ht="10.15" customHeight="1" x14ac:dyDescent="0.2">
      <c r="A8" s="12"/>
      <c r="B8" s="43" t="s">
        <v>46</v>
      </c>
      <c r="C8" s="142">
        <v>748171.59</v>
      </c>
      <c r="E8" s="45"/>
    </row>
    <row r="9" spans="1:5" ht="10.15" customHeight="1" x14ac:dyDescent="0.2">
      <c r="A9" s="47"/>
      <c r="B9" s="58"/>
      <c r="C9" s="70"/>
      <c r="D9" s="45"/>
    </row>
    <row r="10" spans="1:5" ht="10.15" customHeight="1" thickBot="1" x14ac:dyDescent="0.25">
      <c r="A10" s="69"/>
      <c r="B10" s="68" t="s">
        <v>50</v>
      </c>
      <c r="C10" s="144" t="s">
        <v>39</v>
      </c>
    </row>
    <row r="11" spans="1:5" ht="10.15" customHeight="1" thickBot="1" x14ac:dyDescent="0.25">
      <c r="A11" s="65">
        <v>1</v>
      </c>
      <c r="B11" s="49" t="s">
        <v>23</v>
      </c>
      <c r="C11" s="55">
        <f>SUM(C12:C16)</f>
        <v>132778.91</v>
      </c>
    </row>
    <row r="12" spans="1:5" ht="10.9" customHeight="1" x14ac:dyDescent="0.2">
      <c r="A12" s="97"/>
      <c r="B12" s="14" t="s">
        <v>26</v>
      </c>
      <c r="C12" s="7"/>
    </row>
    <row r="13" spans="1:5" ht="10.9" customHeight="1" x14ac:dyDescent="0.2">
      <c r="A13" s="97"/>
      <c r="B13" s="14" t="s">
        <v>28</v>
      </c>
      <c r="C13" s="7">
        <f>82440.24+38095.2</f>
        <v>120535.44</v>
      </c>
    </row>
    <row r="14" spans="1:5" ht="10.9" customHeight="1" x14ac:dyDescent="0.2">
      <c r="A14" s="97"/>
      <c r="B14" s="14" t="s">
        <v>29</v>
      </c>
      <c r="C14" s="8"/>
    </row>
    <row r="15" spans="1:5" ht="10.9" customHeight="1" x14ac:dyDescent="0.2">
      <c r="A15" s="97"/>
      <c r="B15" s="14" t="s">
        <v>42</v>
      </c>
      <c r="C15" s="8">
        <v>10855.84</v>
      </c>
    </row>
    <row r="16" spans="1:5" ht="10.9" customHeight="1" thickBot="1" x14ac:dyDescent="0.25">
      <c r="A16" s="97"/>
      <c r="B16" s="14" t="s">
        <v>27</v>
      </c>
      <c r="C16" s="8">
        <v>1387.63</v>
      </c>
    </row>
    <row r="17" spans="1:5" ht="10.15" customHeight="1" thickBot="1" x14ac:dyDescent="0.25">
      <c r="A17" s="66">
        <v>2</v>
      </c>
      <c r="B17" s="50" t="s">
        <v>24</v>
      </c>
      <c r="C17" s="54">
        <f>SUM(C20:C42)</f>
        <v>358773.93000000011</v>
      </c>
      <c r="D17" s="45"/>
      <c r="E17" s="45"/>
    </row>
    <row r="18" spans="1:5" ht="12" customHeight="1" x14ac:dyDescent="0.2">
      <c r="A18" s="15"/>
      <c r="B18" s="16" t="s">
        <v>17</v>
      </c>
      <c r="C18" s="145"/>
    </row>
    <row r="19" spans="1:5" ht="10.9" customHeight="1" x14ac:dyDescent="0.2">
      <c r="A19" s="29"/>
      <c r="B19" s="17" t="s">
        <v>6</v>
      </c>
      <c r="C19" s="18"/>
    </row>
    <row r="20" spans="1:5" ht="10.9" customHeight="1" x14ac:dyDescent="0.2">
      <c r="A20" s="29"/>
      <c r="B20" s="19" t="s">
        <v>7</v>
      </c>
      <c r="C20" s="39"/>
    </row>
    <row r="21" spans="1:5" ht="10.9" customHeight="1" x14ac:dyDescent="0.2">
      <c r="A21" s="29"/>
      <c r="B21" s="19" t="s">
        <v>9</v>
      </c>
      <c r="C21" s="20"/>
      <c r="E21" s="45"/>
    </row>
    <row r="22" spans="1:5" ht="10.9" customHeight="1" x14ac:dyDescent="0.2">
      <c r="A22" s="29"/>
      <c r="B22" s="19" t="s">
        <v>8</v>
      </c>
      <c r="C22" s="39">
        <f>177413-31746-6349.3</f>
        <v>139317.70000000001</v>
      </c>
    </row>
    <row r="23" spans="1:5" ht="10.9" customHeight="1" x14ac:dyDescent="0.2">
      <c r="A23" s="29"/>
      <c r="B23" s="19" t="s">
        <v>10</v>
      </c>
      <c r="C23" s="20"/>
    </row>
    <row r="24" spans="1:5" ht="10.9" customHeight="1" x14ac:dyDescent="0.2">
      <c r="A24" s="29"/>
      <c r="B24" s="19" t="s">
        <v>11</v>
      </c>
      <c r="C24" s="20"/>
    </row>
    <row r="25" spans="1:5" ht="10.9" customHeight="1" x14ac:dyDescent="0.2">
      <c r="A25" s="29"/>
      <c r="B25" s="19" t="s">
        <v>12</v>
      </c>
      <c r="C25" s="20"/>
    </row>
    <row r="26" spans="1:5" ht="10.9" customHeight="1" x14ac:dyDescent="0.2">
      <c r="A26" s="29"/>
      <c r="B26" s="19" t="s">
        <v>13</v>
      </c>
      <c r="C26" s="20"/>
    </row>
    <row r="27" spans="1:5" ht="10.9" customHeight="1" x14ac:dyDescent="0.2">
      <c r="A27" s="29"/>
      <c r="B27" s="17" t="s">
        <v>92</v>
      </c>
      <c r="C27" s="84">
        <v>29129.88</v>
      </c>
    </row>
    <row r="28" spans="1:5" ht="10.9" customHeight="1" x14ac:dyDescent="0.2">
      <c r="A28" s="29"/>
      <c r="B28" s="19" t="s">
        <v>93</v>
      </c>
      <c r="C28" s="39">
        <v>13468.2</v>
      </c>
    </row>
    <row r="29" spans="1:5" ht="10.9" customHeight="1" x14ac:dyDescent="0.2">
      <c r="A29" s="29"/>
      <c r="B29" s="19" t="s">
        <v>94</v>
      </c>
      <c r="C29" s="39">
        <v>2688.35</v>
      </c>
    </row>
    <row r="30" spans="1:5" ht="10.9" customHeight="1" x14ac:dyDescent="0.2">
      <c r="A30" s="29"/>
      <c r="B30" s="122" t="s">
        <v>95</v>
      </c>
      <c r="C30" s="40">
        <v>969.17</v>
      </c>
    </row>
    <row r="31" spans="1:5" ht="10.9" customHeight="1" x14ac:dyDescent="0.2">
      <c r="A31" s="29"/>
      <c r="B31" s="41" t="s">
        <v>14</v>
      </c>
      <c r="C31" s="18">
        <v>6853.4</v>
      </c>
    </row>
    <row r="32" spans="1:5" ht="10.9" customHeight="1" x14ac:dyDescent="0.2">
      <c r="A32" s="29"/>
      <c r="B32" s="22" t="s">
        <v>38</v>
      </c>
      <c r="C32" s="39">
        <v>3388.96</v>
      </c>
    </row>
    <row r="33" spans="1:8" ht="10.9" customHeight="1" x14ac:dyDescent="0.2">
      <c r="A33" s="29"/>
      <c r="B33" s="22" t="s">
        <v>90</v>
      </c>
      <c r="C33" s="20">
        <v>6558.69</v>
      </c>
      <c r="H33" s="45"/>
    </row>
    <row r="34" spans="1:8" ht="10.9" customHeight="1" x14ac:dyDescent="0.2">
      <c r="A34" s="29"/>
      <c r="B34" s="22" t="s">
        <v>36</v>
      </c>
      <c r="C34" s="39">
        <v>370.2</v>
      </c>
    </row>
    <row r="35" spans="1:8" ht="10.9" customHeight="1" x14ac:dyDescent="0.2">
      <c r="A35" s="29"/>
      <c r="B35" s="23" t="s">
        <v>35</v>
      </c>
      <c r="C35" s="39">
        <v>131972.4</v>
      </c>
    </row>
    <row r="36" spans="1:8" ht="9" customHeight="1" x14ac:dyDescent="0.2">
      <c r="A36" s="24"/>
      <c r="B36" s="100" t="s">
        <v>18</v>
      </c>
      <c r="C36" s="187"/>
    </row>
    <row r="37" spans="1:8" ht="10.9" customHeight="1" x14ac:dyDescent="0.2">
      <c r="A37" s="27"/>
      <c r="B37" s="28" t="s">
        <v>15</v>
      </c>
      <c r="C37" s="18"/>
    </row>
    <row r="38" spans="1:8" ht="10.9" customHeight="1" x14ac:dyDescent="0.2">
      <c r="A38" s="29"/>
      <c r="B38" s="30" t="s">
        <v>20</v>
      </c>
      <c r="C38" s="20">
        <v>14621.59</v>
      </c>
    </row>
    <row r="39" spans="1:8" ht="10.9" customHeight="1" x14ac:dyDescent="0.2">
      <c r="A39" s="29"/>
      <c r="B39" s="30" t="s">
        <v>21</v>
      </c>
      <c r="C39" s="20"/>
    </row>
    <row r="40" spans="1:8" ht="10.9" customHeight="1" x14ac:dyDescent="0.2">
      <c r="A40" s="29"/>
      <c r="B40" s="30" t="s">
        <v>22</v>
      </c>
      <c r="C40" s="20"/>
      <c r="F40" s="45"/>
    </row>
    <row r="41" spans="1:8" ht="10.9" customHeight="1" x14ac:dyDescent="0.2">
      <c r="A41" s="29"/>
      <c r="B41" s="31" t="s">
        <v>55</v>
      </c>
      <c r="C41" s="39">
        <v>9435.39</v>
      </c>
    </row>
    <row r="42" spans="1:8" ht="10.9" customHeight="1" x14ac:dyDescent="0.2">
      <c r="A42" s="29"/>
      <c r="B42" s="31"/>
      <c r="C42" s="112"/>
    </row>
    <row r="43" spans="1:8" ht="10.9" customHeight="1" x14ac:dyDescent="0.2">
      <c r="A43" s="72">
        <v>3</v>
      </c>
      <c r="B43" s="111" t="s">
        <v>0</v>
      </c>
      <c r="C43" s="56">
        <v>24082.080000000002</v>
      </c>
    </row>
    <row r="44" spans="1:8" ht="10.9" customHeight="1" x14ac:dyDescent="0.2">
      <c r="A44" s="72">
        <v>4</v>
      </c>
      <c r="B44" s="111" t="s">
        <v>25</v>
      </c>
      <c r="C44" s="110">
        <v>32557.79</v>
      </c>
    </row>
    <row r="45" spans="1:8" ht="10.9" customHeight="1" x14ac:dyDescent="0.2">
      <c r="A45" s="72">
        <v>5</v>
      </c>
      <c r="B45" s="111" t="s">
        <v>1</v>
      </c>
      <c r="C45" s="95">
        <v>3000</v>
      </c>
    </row>
    <row r="46" spans="1:8" ht="10.15" customHeight="1" x14ac:dyDescent="0.2">
      <c r="A46" s="57">
        <v>6</v>
      </c>
      <c r="B46" s="51" t="s">
        <v>2</v>
      </c>
      <c r="C46" s="56">
        <f>SUM(C47:C52)</f>
        <v>104079.45</v>
      </c>
    </row>
    <row r="47" spans="1:8" ht="10.9" customHeight="1" x14ac:dyDescent="0.2">
      <c r="A47" s="74"/>
      <c r="B47" s="98" t="s">
        <v>84</v>
      </c>
      <c r="C47" s="75">
        <v>55583</v>
      </c>
    </row>
    <row r="48" spans="1:8" ht="10.9" customHeight="1" x14ac:dyDescent="0.2">
      <c r="A48" s="67"/>
      <c r="B48" s="99" t="s">
        <v>85</v>
      </c>
      <c r="C48" s="7">
        <v>6609</v>
      </c>
    </row>
    <row r="49" spans="1:3" ht="10.9" customHeight="1" x14ac:dyDescent="0.2">
      <c r="A49" s="67"/>
      <c r="B49" s="99" t="s">
        <v>86</v>
      </c>
      <c r="C49" s="7">
        <v>19158</v>
      </c>
    </row>
    <row r="50" spans="1:3" ht="10.9" customHeight="1" x14ac:dyDescent="0.2">
      <c r="A50" s="67"/>
      <c r="B50" s="99" t="s">
        <v>87</v>
      </c>
      <c r="C50" s="7">
        <v>3774</v>
      </c>
    </row>
    <row r="51" spans="1:3" ht="10.9" customHeight="1" x14ac:dyDescent="0.2">
      <c r="A51" s="67"/>
      <c r="B51" s="99" t="s">
        <v>88</v>
      </c>
      <c r="C51" s="7">
        <v>12857</v>
      </c>
    </row>
    <row r="52" spans="1:3" ht="10.9" customHeight="1" x14ac:dyDescent="0.2">
      <c r="A52" s="67"/>
      <c r="B52" s="99" t="s">
        <v>259</v>
      </c>
      <c r="C52" s="8">
        <v>6098.45</v>
      </c>
    </row>
    <row r="53" spans="1:3" ht="10.15" customHeight="1" x14ac:dyDescent="0.2">
      <c r="A53" s="57">
        <v>7</v>
      </c>
      <c r="B53" s="136" t="s">
        <v>96</v>
      </c>
      <c r="C53" s="137">
        <v>42520.13</v>
      </c>
    </row>
    <row r="54" spans="1:3" ht="10.15" customHeight="1" x14ac:dyDescent="0.2">
      <c r="A54" s="38"/>
      <c r="B54" s="52" t="s">
        <v>97</v>
      </c>
      <c r="C54" s="83">
        <v>50379.3</v>
      </c>
    </row>
    <row r="55" spans="1:3" ht="10.15" customHeight="1" x14ac:dyDescent="0.2">
      <c r="A55" s="82"/>
      <c r="B55" s="101"/>
      <c r="C55" s="61"/>
    </row>
    <row r="56" spans="1:3" ht="10.15" customHeight="1" x14ac:dyDescent="0.2">
      <c r="A56" s="82"/>
      <c r="B56" s="101"/>
      <c r="C56" s="61"/>
    </row>
    <row r="57" spans="1:3" ht="10.15" customHeight="1" x14ac:dyDescent="0.2">
      <c r="A57" s="82"/>
      <c r="B57" s="101"/>
      <c r="C57" s="61"/>
    </row>
    <row r="58" spans="1:3" ht="10.15" customHeight="1" x14ac:dyDescent="0.2">
      <c r="A58" s="82"/>
      <c r="B58" s="101"/>
      <c r="C58" s="61"/>
    </row>
    <row r="59" spans="1:3" ht="10.15" customHeight="1" x14ac:dyDescent="0.2">
      <c r="A59" s="82"/>
      <c r="B59" s="101"/>
      <c r="C59" s="61"/>
    </row>
    <row r="60" spans="1:3" ht="10.15" customHeight="1" x14ac:dyDescent="0.2">
      <c r="A60" s="81"/>
      <c r="B60" s="120"/>
      <c r="C60" s="60"/>
    </row>
    <row r="61" spans="1:3" ht="10.15" customHeight="1" x14ac:dyDescent="0.2">
      <c r="A61" s="82"/>
      <c r="B61" s="101"/>
      <c r="C61" s="107" t="s">
        <v>39</v>
      </c>
    </row>
    <row r="62" spans="1:3" ht="10.15" customHeight="1" x14ac:dyDescent="0.2">
      <c r="A62" s="38"/>
      <c r="B62" s="80" t="s">
        <v>49</v>
      </c>
      <c r="C62" s="53"/>
    </row>
    <row r="63" spans="1:3" ht="10.15" customHeight="1" x14ac:dyDescent="0.2">
      <c r="A63" s="82"/>
      <c r="B63" s="62" t="s">
        <v>52</v>
      </c>
      <c r="C63" s="108">
        <v>9400</v>
      </c>
    </row>
    <row r="64" spans="1:3" ht="10.15" customHeight="1" x14ac:dyDescent="0.2">
      <c r="A64" s="82"/>
      <c r="B64" s="43" t="s">
        <v>44</v>
      </c>
      <c r="C64" s="59">
        <v>134218.56</v>
      </c>
    </row>
    <row r="65" spans="1:3" ht="10.15" customHeight="1" x14ac:dyDescent="0.2">
      <c r="A65" s="82"/>
      <c r="B65" s="43" t="s">
        <v>45</v>
      </c>
      <c r="C65" s="59">
        <v>129509.25</v>
      </c>
    </row>
    <row r="66" spans="1:3" ht="10.15" customHeight="1" x14ac:dyDescent="0.2">
      <c r="A66" s="82"/>
      <c r="B66" s="43" t="s">
        <v>46</v>
      </c>
      <c r="C66" s="59">
        <f>C69</f>
        <v>130883</v>
      </c>
    </row>
    <row r="67" spans="1:3" ht="10.15" customHeight="1" x14ac:dyDescent="0.2">
      <c r="A67" s="82"/>
      <c r="B67" s="43"/>
      <c r="C67" s="59"/>
    </row>
    <row r="68" spans="1:3" ht="10.15" customHeight="1" x14ac:dyDescent="0.2">
      <c r="A68" s="82"/>
      <c r="B68" s="62" t="s">
        <v>53</v>
      </c>
      <c r="C68" s="109">
        <f>C63+C65-C66</f>
        <v>8026.25</v>
      </c>
    </row>
    <row r="69" spans="1:3" ht="10.15" customHeight="1" x14ac:dyDescent="0.2">
      <c r="A69" s="38">
        <v>8</v>
      </c>
      <c r="B69" s="51" t="s">
        <v>3</v>
      </c>
      <c r="C69" s="56">
        <f>SUM(C70:C71)</f>
        <v>130883</v>
      </c>
    </row>
    <row r="70" spans="1:3" ht="10.15" customHeight="1" x14ac:dyDescent="0.2">
      <c r="A70" s="32"/>
      <c r="B70" s="33" t="s">
        <v>4</v>
      </c>
      <c r="C70" s="34">
        <v>15883</v>
      </c>
    </row>
    <row r="71" spans="1:3" ht="10.15" customHeight="1" x14ac:dyDescent="0.2">
      <c r="A71" s="32"/>
      <c r="B71" s="33" t="s">
        <v>91</v>
      </c>
      <c r="C71" s="34">
        <v>115000</v>
      </c>
    </row>
    <row r="72" spans="1:3" ht="10.15" customHeight="1" x14ac:dyDescent="0.2">
      <c r="A72" s="77"/>
      <c r="B72" s="78"/>
      <c r="C72" s="21"/>
    </row>
    <row r="73" spans="1:3" ht="10.15" customHeight="1" x14ac:dyDescent="0.2">
      <c r="A73" s="77"/>
      <c r="B73" s="78"/>
      <c r="C73" s="21"/>
    </row>
    <row r="74" spans="1:3" ht="10.15" customHeight="1" x14ac:dyDescent="0.2">
      <c r="A74" s="9"/>
      <c r="B74" s="36"/>
      <c r="C74" s="37"/>
    </row>
    <row r="75" spans="1:3" ht="10.15" customHeight="1" x14ac:dyDescent="0.2">
      <c r="A75" s="9"/>
      <c r="B75" s="36"/>
      <c r="C75" s="37"/>
    </row>
    <row r="76" spans="1:3" ht="10.15" customHeight="1" x14ac:dyDescent="0.2">
      <c r="A76" s="35"/>
      <c r="B76" s="90" t="s">
        <v>80</v>
      </c>
      <c r="C76" s="91" t="s">
        <v>81</v>
      </c>
    </row>
    <row r="77" spans="1:3" ht="10.15" customHeight="1" x14ac:dyDescent="0.2">
      <c r="A77" s="35"/>
      <c r="B77" s="89"/>
      <c r="C77" s="92" t="s">
        <v>82</v>
      </c>
    </row>
    <row r="78" spans="1:3" ht="10.15" customHeight="1" x14ac:dyDescent="0.2">
      <c r="A78" s="35"/>
      <c r="B78" s="88" t="s">
        <v>24</v>
      </c>
      <c r="C78" s="88">
        <v>7.7</v>
      </c>
    </row>
    <row r="79" spans="1:3" ht="10.15" customHeight="1" x14ac:dyDescent="0.2">
      <c r="A79" s="35"/>
      <c r="B79" s="88" t="s">
        <v>78</v>
      </c>
      <c r="C79" s="88">
        <v>3.3</v>
      </c>
    </row>
    <row r="80" spans="1:3" ht="10.15" customHeight="1" x14ac:dyDescent="0.2">
      <c r="A80" s="35"/>
      <c r="B80" s="88" t="s">
        <v>77</v>
      </c>
      <c r="C80" s="88">
        <v>1.68</v>
      </c>
    </row>
    <row r="81" spans="1:3" ht="10.15" customHeight="1" x14ac:dyDescent="0.2">
      <c r="A81" s="35"/>
      <c r="B81" s="88" t="s">
        <v>76</v>
      </c>
      <c r="C81" s="88">
        <v>1.3</v>
      </c>
    </row>
    <row r="82" spans="1:3" ht="10.15" customHeight="1" x14ac:dyDescent="0.2">
      <c r="A82" s="35"/>
      <c r="B82" s="88" t="s">
        <v>75</v>
      </c>
      <c r="C82" s="88">
        <v>1.65</v>
      </c>
    </row>
    <row r="83" spans="1:3" ht="10.15" customHeight="1" x14ac:dyDescent="0.2">
      <c r="A83" s="35"/>
      <c r="B83" s="88" t="s">
        <v>48</v>
      </c>
      <c r="C83" s="88">
        <v>2.5</v>
      </c>
    </row>
    <row r="84" spans="1:3" ht="10.15" customHeight="1" x14ac:dyDescent="0.2">
      <c r="A84" s="35"/>
      <c r="B84" s="88" t="s">
        <v>1</v>
      </c>
      <c r="C84" s="88">
        <v>0.4</v>
      </c>
    </row>
    <row r="85" spans="1:3" ht="10.15" customHeight="1" x14ac:dyDescent="0.2">
      <c r="A85" s="35"/>
      <c r="B85" s="88"/>
      <c r="C85" s="93"/>
    </row>
    <row r="86" spans="1:3" ht="12.6" customHeight="1" x14ac:dyDescent="0.2">
      <c r="A86" s="35"/>
      <c r="B86" s="88" t="s">
        <v>79</v>
      </c>
      <c r="C86" s="88">
        <f>SUM(C78:C84)</f>
        <v>18.53</v>
      </c>
    </row>
    <row r="87" spans="1:3" ht="10.15" customHeight="1" x14ac:dyDescent="0.2">
      <c r="A87" s="35"/>
      <c r="B87" s="35"/>
      <c r="C87" s="35"/>
    </row>
    <row r="88" spans="1:3" ht="13.15" customHeight="1" x14ac:dyDescent="0.2">
      <c r="A88" s="35"/>
      <c r="B88" s="88" t="s">
        <v>49</v>
      </c>
      <c r="C88" s="88">
        <v>4</v>
      </c>
    </row>
    <row r="89" spans="1:3" ht="10.15" customHeight="1" x14ac:dyDescent="0.2"/>
    <row r="90" spans="1:3" ht="10.15" customHeight="1" x14ac:dyDescent="0.2"/>
    <row r="91" spans="1:3" ht="10.15" customHeight="1" x14ac:dyDescent="0.2">
      <c r="B91" s="125" t="s">
        <v>253</v>
      </c>
      <c r="C91" s="125">
        <v>35</v>
      </c>
    </row>
    <row r="92" spans="1:3" ht="10.15" customHeight="1" x14ac:dyDescent="0.2">
      <c r="B92" s="125" t="s">
        <v>254</v>
      </c>
      <c r="C92" s="125">
        <v>35.5</v>
      </c>
    </row>
    <row r="93" spans="1:3" ht="10.15" customHeight="1" x14ac:dyDescent="0.2"/>
    <row r="94" spans="1:3" ht="10.15" customHeight="1" x14ac:dyDescent="0.2"/>
    <row r="95" spans="1:3" ht="10.15" customHeight="1" x14ac:dyDescent="0.2"/>
    <row r="96" spans="1:3" ht="10.15" customHeight="1" x14ac:dyDescent="0.2">
      <c r="B96" s="36" t="s">
        <v>31</v>
      </c>
      <c r="C96" s="37" t="s">
        <v>30</v>
      </c>
    </row>
    <row r="97" ht="10.15" customHeight="1" x14ac:dyDescent="0.2"/>
    <row r="98" ht="10.15" customHeight="1" x14ac:dyDescent="0.2"/>
    <row r="99" ht="10.15" customHeight="1" x14ac:dyDescent="0.2"/>
    <row r="100" ht="10.15" customHeight="1" x14ac:dyDescent="0.2"/>
    <row r="101" ht="10.15" customHeight="1" x14ac:dyDescent="0.2"/>
    <row r="102" ht="10.15" customHeight="1" x14ac:dyDescent="0.2"/>
    <row r="103" ht="10.15" customHeight="1" x14ac:dyDescent="0.2"/>
    <row r="104" ht="10.15" customHeight="1" x14ac:dyDescent="0.2"/>
    <row r="105" ht="10.15" customHeight="1" x14ac:dyDescent="0.2"/>
    <row r="106" ht="10.15" customHeight="1" x14ac:dyDescent="0.2"/>
    <row r="107" ht="10.15" customHeight="1" x14ac:dyDescent="0.2"/>
    <row r="108" ht="10.15" customHeight="1" x14ac:dyDescent="0.2"/>
    <row r="109" ht="10.15" customHeight="1" x14ac:dyDescent="0.2"/>
    <row r="110" ht="10.15" customHeight="1" x14ac:dyDescent="0.2"/>
    <row r="111" ht="10.15" customHeight="1" x14ac:dyDescent="0.2"/>
    <row r="112" ht="10.15" customHeight="1" x14ac:dyDescent="0.2"/>
    <row r="113" ht="10.15" customHeight="1" x14ac:dyDescent="0.2"/>
    <row r="114" ht="10.15" customHeight="1" x14ac:dyDescent="0.2"/>
    <row r="115" ht="10.15" customHeight="1" x14ac:dyDescent="0.2"/>
    <row r="116" ht="10.15" customHeight="1" x14ac:dyDescent="0.2"/>
    <row r="117" ht="10.15" customHeight="1" x14ac:dyDescent="0.2"/>
    <row r="118" ht="10.15" customHeight="1" x14ac:dyDescent="0.2"/>
    <row r="119" ht="10.15" customHeight="1" x14ac:dyDescent="0.2"/>
    <row r="120" ht="10.15" customHeight="1" x14ac:dyDescent="0.2"/>
    <row r="121" ht="10.15" customHeight="1" x14ac:dyDescent="0.2"/>
    <row r="122" ht="10.15" customHeight="1" x14ac:dyDescent="0.2"/>
    <row r="123" ht="10.15" customHeight="1" x14ac:dyDescent="0.2"/>
    <row r="124" ht="10.15" customHeight="1" x14ac:dyDescent="0.2"/>
    <row r="125" ht="10.15" customHeight="1" x14ac:dyDescent="0.2"/>
    <row r="126" ht="10.15" customHeight="1" x14ac:dyDescent="0.2"/>
    <row r="127" ht="10.15" customHeight="1" x14ac:dyDescent="0.2"/>
    <row r="128" ht="10.15" customHeight="1" x14ac:dyDescent="0.2"/>
    <row r="129" ht="10.15" customHeight="1" x14ac:dyDescent="0.2"/>
    <row r="130" ht="10.15" customHeight="1" x14ac:dyDescent="0.2"/>
    <row r="131" ht="10.15" customHeight="1" x14ac:dyDescent="0.2"/>
    <row r="132" ht="10.15" customHeight="1" x14ac:dyDescent="0.2"/>
    <row r="133" ht="10.15" customHeight="1" x14ac:dyDescent="0.2"/>
    <row r="134" ht="10.15" customHeight="1" x14ac:dyDescent="0.2"/>
    <row r="135" ht="10.15" customHeight="1" x14ac:dyDescent="0.2"/>
    <row r="136" ht="10.15" customHeight="1" x14ac:dyDescent="0.2"/>
    <row r="137" ht="10.15" customHeight="1" x14ac:dyDescent="0.2"/>
    <row r="138" ht="10.15" customHeight="1" x14ac:dyDescent="0.2"/>
    <row r="139" ht="10.15" customHeight="1" x14ac:dyDescent="0.2"/>
    <row r="140" ht="10.15" customHeight="1" x14ac:dyDescent="0.2"/>
    <row r="141" ht="10.15" customHeight="1" x14ac:dyDescent="0.2"/>
    <row r="142" ht="10.15" customHeight="1" x14ac:dyDescent="0.2"/>
    <row r="143" ht="10.15" customHeight="1" x14ac:dyDescent="0.2"/>
    <row r="144" ht="10.15" customHeight="1" x14ac:dyDescent="0.2"/>
    <row r="145" ht="10.15" customHeight="1" x14ac:dyDescent="0.2"/>
    <row r="146" ht="10.15" customHeight="1" x14ac:dyDescent="0.2"/>
    <row r="147" ht="10.15" customHeight="1" x14ac:dyDescent="0.2"/>
    <row r="148" ht="10.15" customHeight="1" x14ac:dyDescent="0.2"/>
    <row r="149" ht="10.15" customHeight="1" x14ac:dyDescent="0.2"/>
    <row r="150" ht="10.15" customHeight="1" x14ac:dyDescent="0.2"/>
    <row r="151" ht="10.15" customHeight="1" x14ac:dyDescent="0.2"/>
    <row r="152" ht="10.15" customHeight="1" x14ac:dyDescent="0.2"/>
    <row r="153" ht="10.15" customHeight="1" x14ac:dyDescent="0.2"/>
    <row r="154" ht="10.15" customHeight="1" x14ac:dyDescent="0.2"/>
    <row r="155" ht="10.15" customHeight="1" x14ac:dyDescent="0.2"/>
    <row r="156" ht="10.15" customHeight="1" x14ac:dyDescent="0.2"/>
    <row r="157" ht="10.15" customHeight="1" x14ac:dyDescent="0.2"/>
    <row r="158" ht="10.15" customHeight="1" x14ac:dyDescent="0.2"/>
    <row r="159" ht="10.15" customHeight="1" x14ac:dyDescent="0.2"/>
    <row r="160" ht="10.15" customHeight="1" x14ac:dyDescent="0.2"/>
    <row r="161" ht="10.15" customHeight="1" x14ac:dyDescent="0.2"/>
    <row r="162" ht="10.15" customHeight="1" x14ac:dyDescent="0.2"/>
    <row r="163" ht="10.15" customHeight="1" x14ac:dyDescent="0.2"/>
    <row r="164" ht="10.15" customHeight="1" x14ac:dyDescent="0.2"/>
    <row r="165" ht="10.15" customHeight="1" x14ac:dyDescent="0.2"/>
    <row r="166" ht="10.15" customHeight="1" x14ac:dyDescent="0.2"/>
    <row r="167" ht="10.15" customHeight="1" x14ac:dyDescent="0.2"/>
    <row r="168" ht="10.15" customHeight="1" x14ac:dyDescent="0.2"/>
    <row r="169" ht="10.15" customHeight="1" x14ac:dyDescent="0.2"/>
    <row r="170" ht="10.15" customHeight="1" x14ac:dyDescent="0.2"/>
    <row r="171" ht="10.15" customHeight="1" x14ac:dyDescent="0.2"/>
    <row r="172" ht="10.15" customHeight="1" x14ac:dyDescent="0.2"/>
    <row r="173" ht="10.15" customHeight="1" x14ac:dyDescent="0.2"/>
    <row r="174" ht="10.15" customHeight="1" x14ac:dyDescent="0.2"/>
    <row r="175" ht="10.15" customHeight="1" x14ac:dyDescent="0.2"/>
    <row r="176" ht="10.15" customHeight="1" x14ac:dyDescent="0.2"/>
    <row r="177" ht="10.15" customHeight="1" x14ac:dyDescent="0.2"/>
    <row r="178" ht="10.15" customHeight="1" x14ac:dyDescent="0.2"/>
    <row r="179" ht="10.15" customHeight="1" x14ac:dyDescent="0.2"/>
    <row r="180" ht="10.15" customHeight="1" x14ac:dyDescent="0.2"/>
    <row r="181" ht="10.15" customHeight="1" x14ac:dyDescent="0.2"/>
    <row r="182" ht="10.15" customHeight="1" x14ac:dyDescent="0.2"/>
    <row r="183" ht="10.15" customHeight="1" x14ac:dyDescent="0.2"/>
    <row r="184" ht="10.15" customHeight="1" x14ac:dyDescent="0.2"/>
    <row r="185" ht="10.15" customHeight="1" x14ac:dyDescent="0.2"/>
    <row r="186" ht="10.9" customHeight="1" x14ac:dyDescent="0.2"/>
    <row r="187" ht="10.9" customHeight="1" x14ac:dyDescent="0.2"/>
    <row r="188" ht="10.9" customHeight="1" x14ac:dyDescent="0.2"/>
    <row r="189" ht="10.9" customHeight="1" x14ac:dyDescent="0.2"/>
    <row r="190" ht="10.9" customHeight="1" x14ac:dyDescent="0.2"/>
    <row r="191" ht="10.9" customHeight="1" x14ac:dyDescent="0.2"/>
    <row r="192" ht="10.9" customHeight="1" x14ac:dyDescent="0.2"/>
    <row r="193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workbookViewId="0">
      <selection activeCell="B17" sqref="B17"/>
    </sheetView>
  </sheetViews>
  <sheetFormatPr defaultRowHeight="11.25" x14ac:dyDescent="0.2"/>
  <cols>
    <col min="1" max="1" width="3.83203125" customWidth="1"/>
    <col min="2" max="2" width="84.5" customWidth="1"/>
    <col min="3" max="3" width="20.16406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400.81</v>
      </c>
    </row>
    <row r="4" spans="1:3" ht="13.5" x14ac:dyDescent="0.25">
      <c r="A4" s="104"/>
      <c r="B4" s="103" t="s">
        <v>255</v>
      </c>
      <c r="C4" s="141"/>
    </row>
    <row r="5" spans="1:3" ht="10.9" customHeight="1" x14ac:dyDescent="0.2">
      <c r="A5" s="12"/>
      <c r="B5" s="62"/>
      <c r="C5" s="133"/>
    </row>
    <row r="6" spans="1:3" ht="10.9" customHeight="1" x14ac:dyDescent="0.2">
      <c r="A6" s="12"/>
      <c r="B6" s="43" t="s">
        <v>44</v>
      </c>
      <c r="C6" s="142">
        <v>34369.53</v>
      </c>
    </row>
    <row r="7" spans="1:3" ht="10.9" customHeight="1" x14ac:dyDescent="0.2">
      <c r="A7" s="12"/>
      <c r="B7" s="43" t="s">
        <v>45</v>
      </c>
      <c r="C7" s="142">
        <v>24891.040000000001</v>
      </c>
    </row>
    <row r="8" spans="1:3" ht="10.9" customHeight="1" x14ac:dyDescent="0.2">
      <c r="A8" s="12"/>
      <c r="B8" s="43" t="s">
        <v>46</v>
      </c>
      <c r="C8" s="142">
        <v>34864.269999999997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5763.1399999999994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7">
        <v>5500.94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180.92</v>
      </c>
    </row>
    <row r="16" spans="1:3" ht="10.9" customHeight="1" thickBot="1" x14ac:dyDescent="0.25">
      <c r="A16" s="13"/>
      <c r="B16" s="14" t="s">
        <v>27</v>
      </c>
      <c r="C16" s="39">
        <v>81.28</v>
      </c>
    </row>
    <row r="17" spans="1:3" ht="10.9" customHeight="1" thickBot="1" x14ac:dyDescent="0.25">
      <c r="A17" s="66">
        <v>2</v>
      </c>
      <c r="B17" s="50" t="s">
        <v>24</v>
      </c>
      <c r="C17" s="54">
        <f>SUM(C19:C42)</f>
        <v>18472.810000000001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f>10811.53-3492.16</f>
        <v>7319.3700000000008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/>
    </row>
    <row r="28" spans="1:3" ht="10.9" customHeight="1" x14ac:dyDescent="0.2">
      <c r="A28" s="29"/>
      <c r="B28" s="19" t="s">
        <v>93</v>
      </c>
      <c r="C28" s="39"/>
    </row>
    <row r="29" spans="1:3" ht="10.9" customHeight="1" x14ac:dyDescent="0.2">
      <c r="A29" s="29"/>
      <c r="B29" s="19" t="s">
        <v>94</v>
      </c>
      <c r="C29" s="39">
        <v>95.8</v>
      </c>
    </row>
    <row r="30" spans="1:3" ht="10.9" customHeight="1" x14ac:dyDescent="0.2">
      <c r="A30" s="29"/>
      <c r="B30" s="122" t="s">
        <v>95</v>
      </c>
      <c r="C30" s="40">
        <v>134.81</v>
      </c>
    </row>
    <row r="31" spans="1:3" ht="10.9" customHeight="1" x14ac:dyDescent="0.2">
      <c r="A31" s="29"/>
      <c r="B31" s="41" t="s">
        <v>14</v>
      </c>
      <c r="C31" s="84">
        <v>3396.36</v>
      </c>
    </row>
    <row r="32" spans="1:3" ht="10.9" customHeight="1" x14ac:dyDescent="0.2">
      <c r="A32" s="29"/>
      <c r="B32" s="22" t="s">
        <v>38</v>
      </c>
      <c r="C32" s="39"/>
    </row>
    <row r="33" spans="1:3" ht="10.9" customHeight="1" x14ac:dyDescent="0.2">
      <c r="A33" s="29"/>
      <c r="B33" s="22" t="s">
        <v>37</v>
      </c>
      <c r="C33" s="39"/>
    </row>
    <row r="34" spans="1:3" ht="10.9" customHeight="1" x14ac:dyDescent="0.2">
      <c r="A34" s="29"/>
      <c r="B34" s="22" t="s">
        <v>36</v>
      </c>
      <c r="C34" s="39">
        <v>31.38</v>
      </c>
    </row>
    <row r="35" spans="1:3" ht="10.9" customHeight="1" x14ac:dyDescent="0.2">
      <c r="A35" s="29"/>
      <c r="B35" s="22" t="s">
        <v>176</v>
      </c>
      <c r="C35" s="39"/>
    </row>
    <row r="36" spans="1:3" ht="10.9" customHeight="1" x14ac:dyDescent="0.2">
      <c r="A36" s="29"/>
      <c r="B36" s="42" t="s">
        <v>35</v>
      </c>
      <c r="C36" s="40">
        <v>6723.32</v>
      </c>
    </row>
    <row r="37" spans="1:3" ht="10.9" customHeight="1" x14ac:dyDescent="0.2">
      <c r="A37" s="24"/>
      <c r="B37" s="25" t="s">
        <v>18</v>
      </c>
      <c r="C37" s="26"/>
    </row>
    <row r="38" spans="1:3" ht="10.9" customHeight="1" x14ac:dyDescent="0.2">
      <c r="A38" s="27"/>
      <c r="B38" s="28" t="s">
        <v>15</v>
      </c>
      <c r="C38" s="18"/>
    </row>
    <row r="39" spans="1:3" ht="10.9" customHeight="1" x14ac:dyDescent="0.2">
      <c r="A39" s="29"/>
      <c r="B39" s="30" t="s">
        <v>20</v>
      </c>
      <c r="C39" s="39">
        <f>605.87+122.38</f>
        <v>728.25</v>
      </c>
    </row>
    <row r="40" spans="1:3" ht="10.9" customHeight="1" x14ac:dyDescent="0.2">
      <c r="A40" s="29"/>
      <c r="B40" s="30" t="s">
        <v>21</v>
      </c>
      <c r="C40" s="20"/>
    </row>
    <row r="41" spans="1:3" ht="10.9" customHeight="1" x14ac:dyDescent="0.2">
      <c r="A41" s="29"/>
      <c r="B41" s="30" t="s">
        <v>22</v>
      </c>
      <c r="C41" s="20"/>
    </row>
    <row r="42" spans="1:3" ht="10.9" customHeight="1" thickBot="1" x14ac:dyDescent="0.25">
      <c r="A42" s="29"/>
      <c r="B42" s="31" t="s">
        <v>55</v>
      </c>
      <c r="C42" s="39">
        <v>43.52</v>
      </c>
    </row>
    <row r="43" spans="1:3" ht="10.9" customHeight="1" thickBot="1" x14ac:dyDescent="0.25">
      <c r="A43" s="146">
        <v>3</v>
      </c>
      <c r="B43" s="113" t="s">
        <v>0</v>
      </c>
      <c r="C43" s="85">
        <v>2353.5300000000002</v>
      </c>
    </row>
    <row r="44" spans="1:3" ht="10.9" customHeight="1" thickBot="1" x14ac:dyDescent="0.25">
      <c r="A44" s="66">
        <v>4</v>
      </c>
      <c r="B44" s="116" t="s">
        <v>25</v>
      </c>
      <c r="C44" s="54">
        <v>3264.66</v>
      </c>
    </row>
    <row r="45" spans="1:3" ht="10.9" customHeight="1" thickBot="1" x14ac:dyDescent="0.25">
      <c r="A45" s="147">
        <v>5</v>
      </c>
      <c r="B45" s="114" t="s">
        <v>1</v>
      </c>
      <c r="C45" s="115"/>
    </row>
    <row r="46" spans="1:3" ht="10.9" customHeight="1" thickBot="1" x14ac:dyDescent="0.25">
      <c r="A46" s="148">
        <v>6</v>
      </c>
      <c r="B46" s="117" t="s">
        <v>2</v>
      </c>
      <c r="C46" s="121">
        <f>SUM(C47:C55)</f>
        <v>0</v>
      </c>
    </row>
    <row r="47" spans="1:3" ht="10.9" customHeight="1" x14ac:dyDescent="0.2">
      <c r="A47" s="67"/>
      <c r="B47" s="76"/>
      <c r="C47" s="7"/>
    </row>
    <row r="48" spans="1:3" ht="10.9" customHeight="1" x14ac:dyDescent="0.2">
      <c r="A48" s="67"/>
      <c r="B48" s="76"/>
      <c r="C48" s="7"/>
    </row>
    <row r="49" spans="1:3" ht="10.9" customHeight="1" x14ac:dyDescent="0.2">
      <c r="A49" s="67"/>
      <c r="B49" s="76"/>
      <c r="C49" s="7"/>
    </row>
    <row r="50" spans="1:3" ht="10.9" customHeight="1" x14ac:dyDescent="0.2">
      <c r="A50" s="67"/>
      <c r="B50" s="76"/>
      <c r="C50" s="7"/>
    </row>
    <row r="51" spans="1:3" ht="10.9" customHeight="1" x14ac:dyDescent="0.2">
      <c r="A51" s="67"/>
      <c r="B51" s="76"/>
      <c r="C51" s="7"/>
    </row>
    <row r="52" spans="1:3" ht="10.9" customHeight="1" x14ac:dyDescent="0.2">
      <c r="A52" s="67"/>
      <c r="B52" s="76"/>
      <c r="C52" s="7"/>
    </row>
    <row r="53" spans="1:3" ht="10.9" customHeight="1" x14ac:dyDescent="0.2">
      <c r="A53" s="67"/>
      <c r="B53" s="76"/>
      <c r="C53" s="7"/>
    </row>
    <row r="54" spans="1:3" ht="10.9" customHeight="1" x14ac:dyDescent="0.2">
      <c r="A54" s="67"/>
      <c r="B54" s="76"/>
      <c r="C54" s="7"/>
    </row>
    <row r="55" spans="1:3" ht="10.9" customHeight="1" thickBot="1" x14ac:dyDescent="0.25">
      <c r="A55" s="67"/>
      <c r="B55" s="76"/>
      <c r="C55" s="7"/>
    </row>
    <row r="56" spans="1:3" ht="10.9" customHeight="1" x14ac:dyDescent="0.2">
      <c r="A56" s="149">
        <v>7</v>
      </c>
      <c r="B56" s="126" t="s">
        <v>48</v>
      </c>
      <c r="C56" s="150">
        <v>0</v>
      </c>
    </row>
    <row r="57" spans="1:3" ht="10.9" customHeight="1" thickBot="1" x14ac:dyDescent="0.25">
      <c r="A57" s="65"/>
      <c r="B57" s="127" t="s">
        <v>48</v>
      </c>
      <c r="C57" s="151">
        <v>5010.13</v>
      </c>
    </row>
    <row r="58" spans="1:3" ht="10.9" customHeight="1" x14ac:dyDescent="0.2">
      <c r="A58" s="183"/>
      <c r="B58" s="131"/>
      <c r="C58" s="184"/>
    </row>
    <row r="59" spans="1:3" ht="10.9" customHeight="1" x14ac:dyDescent="0.2">
      <c r="A59" s="183"/>
      <c r="B59" s="131"/>
      <c r="C59" s="184"/>
    </row>
    <row r="60" spans="1:3" ht="10.9" customHeight="1" x14ac:dyDescent="0.2">
      <c r="A60" s="183"/>
      <c r="B60" s="131"/>
      <c r="C60" s="184"/>
    </row>
    <row r="61" spans="1:3" ht="10.9" customHeight="1" x14ac:dyDescent="0.2">
      <c r="A61" s="81"/>
      <c r="B61" s="120"/>
      <c r="C61" s="60"/>
    </row>
    <row r="62" spans="1:3" ht="10.9" customHeight="1" x14ac:dyDescent="0.2">
      <c r="A62" s="81"/>
      <c r="B62" s="120"/>
      <c r="C62" s="107" t="s">
        <v>39</v>
      </c>
    </row>
    <row r="63" spans="1:3" ht="10.9" customHeight="1" x14ac:dyDescent="0.2">
      <c r="A63" s="38"/>
      <c r="B63" s="80" t="s">
        <v>49</v>
      </c>
      <c r="C63" s="53"/>
    </row>
    <row r="64" spans="1:3" ht="10.9" customHeight="1" x14ac:dyDescent="0.2">
      <c r="A64" s="38"/>
      <c r="B64" s="62" t="s">
        <v>52</v>
      </c>
      <c r="C64" s="130"/>
    </row>
    <row r="65" spans="1:3" ht="10.9" customHeight="1" x14ac:dyDescent="0.2">
      <c r="A65" s="38"/>
      <c r="B65" s="43" t="s">
        <v>44</v>
      </c>
      <c r="C65" s="59">
        <v>11702.35</v>
      </c>
    </row>
    <row r="66" spans="1:3" ht="10.9" customHeight="1" x14ac:dyDescent="0.2">
      <c r="A66" s="38"/>
      <c r="B66" s="43" t="s">
        <v>45</v>
      </c>
      <c r="C66" s="59">
        <f>7540.12+7480.91</f>
        <v>15021.029999999999</v>
      </c>
    </row>
    <row r="67" spans="1:3" ht="10.9" customHeight="1" x14ac:dyDescent="0.2">
      <c r="A67" s="38"/>
      <c r="B67" s="43" t="s">
        <v>46</v>
      </c>
      <c r="C67" s="59">
        <f>C70</f>
        <v>0</v>
      </c>
    </row>
    <row r="68" spans="1:3" ht="10.9" customHeight="1" x14ac:dyDescent="0.2">
      <c r="A68" s="38"/>
      <c r="B68" s="43"/>
      <c r="C68" s="59"/>
    </row>
    <row r="69" spans="1:3" ht="10.9" customHeight="1" x14ac:dyDescent="0.2">
      <c r="A69" s="38"/>
      <c r="B69" s="62" t="s">
        <v>53</v>
      </c>
      <c r="C69" s="129">
        <f>C66+C64-C67</f>
        <v>15021.029999999999</v>
      </c>
    </row>
    <row r="70" spans="1:3" ht="10.9" customHeight="1" x14ac:dyDescent="0.2">
      <c r="A70" s="38">
        <v>8</v>
      </c>
      <c r="B70" s="51" t="s">
        <v>3</v>
      </c>
      <c r="C70" s="56">
        <f>SUM(C71:C73)</f>
        <v>0</v>
      </c>
    </row>
    <row r="71" spans="1:3" ht="10.9" customHeight="1" x14ac:dyDescent="0.2">
      <c r="A71" s="32"/>
      <c r="B71" s="33"/>
      <c r="C71" s="34"/>
    </row>
    <row r="72" spans="1:3" ht="10.9" customHeight="1" x14ac:dyDescent="0.2">
      <c r="A72" s="32"/>
      <c r="B72" s="33"/>
      <c r="C72" s="34"/>
    </row>
    <row r="73" spans="1:3" ht="10.9" customHeight="1" x14ac:dyDescent="0.2">
      <c r="A73" s="32"/>
      <c r="B73" s="33"/>
      <c r="C73" s="34"/>
    </row>
    <row r="74" spans="1:3" ht="10.9" customHeight="1" x14ac:dyDescent="0.2">
      <c r="A74" s="77"/>
      <c r="B74" s="78"/>
      <c r="C74" s="21"/>
    </row>
    <row r="75" spans="1:3" ht="10.9" customHeight="1" x14ac:dyDescent="0.2">
      <c r="A75" s="77"/>
      <c r="B75" s="78"/>
      <c r="C75" s="21"/>
    </row>
    <row r="76" spans="1:3" ht="10.9" customHeight="1" x14ac:dyDescent="0.2">
      <c r="A76" s="77"/>
      <c r="B76" s="78"/>
      <c r="C76" s="21"/>
    </row>
    <row r="77" spans="1:3" ht="10.9" customHeight="1" x14ac:dyDescent="0.2">
      <c r="A77" s="9"/>
      <c r="B77" s="1"/>
      <c r="C77" s="86"/>
    </row>
    <row r="78" spans="1:3" ht="10.9" customHeight="1" x14ac:dyDescent="0.2">
      <c r="A78" s="9"/>
      <c r="B78" s="1"/>
      <c r="C78" s="86"/>
    </row>
    <row r="79" spans="1:3" ht="10.9" customHeight="1" x14ac:dyDescent="0.2">
      <c r="A79" s="9"/>
      <c r="B79" s="90" t="s">
        <v>80</v>
      </c>
      <c r="C79" s="91" t="s">
        <v>81</v>
      </c>
    </row>
    <row r="80" spans="1:3" ht="10.9" customHeight="1" x14ac:dyDescent="0.2">
      <c r="B80" s="89"/>
      <c r="C80" s="92" t="s">
        <v>82</v>
      </c>
    </row>
    <row r="81" spans="2:3" ht="10.9" customHeight="1" x14ac:dyDescent="0.2">
      <c r="B81" s="88" t="s">
        <v>24</v>
      </c>
      <c r="C81" s="88">
        <v>7.3</v>
      </c>
    </row>
    <row r="82" spans="2:3" ht="10.9" customHeight="1" x14ac:dyDescent="0.2">
      <c r="B82" s="88" t="s">
        <v>78</v>
      </c>
      <c r="C82" s="88">
        <v>1.4</v>
      </c>
    </row>
    <row r="83" spans="2:3" ht="10.9" customHeight="1" x14ac:dyDescent="0.2">
      <c r="B83" s="88" t="s">
        <v>77</v>
      </c>
      <c r="C83" s="88">
        <v>3</v>
      </c>
    </row>
    <row r="84" spans="2:3" ht="10.9" customHeight="1" x14ac:dyDescent="0.2">
      <c r="B84" s="88" t="s">
        <v>76</v>
      </c>
      <c r="C84" s="88">
        <v>1.3</v>
      </c>
    </row>
    <row r="85" spans="2:3" ht="10.9" customHeight="1" x14ac:dyDescent="0.2">
      <c r="B85" s="88" t="s">
        <v>75</v>
      </c>
      <c r="C85" s="88">
        <v>1.65</v>
      </c>
    </row>
    <row r="86" spans="2:3" ht="10.9" customHeight="1" x14ac:dyDescent="0.2">
      <c r="B86" s="88" t="s">
        <v>48</v>
      </c>
      <c r="C86" s="88">
        <v>2.5</v>
      </c>
    </row>
    <row r="87" spans="2:3" ht="10.9" customHeight="1" x14ac:dyDescent="0.2">
      <c r="B87" s="125" t="s">
        <v>1</v>
      </c>
      <c r="C87" s="125"/>
    </row>
    <row r="88" spans="2:3" ht="10.9" customHeight="1" x14ac:dyDescent="0.2">
      <c r="B88" s="125"/>
      <c r="C88" s="125"/>
    </row>
    <row r="89" spans="2:3" ht="10.9" customHeight="1" x14ac:dyDescent="0.2">
      <c r="B89" s="88" t="s">
        <v>79</v>
      </c>
      <c r="C89" s="88">
        <f>SUM(C81:C87)</f>
        <v>17.149999999999999</v>
      </c>
    </row>
    <row r="90" spans="2:3" ht="10.9" customHeight="1" x14ac:dyDescent="0.2"/>
    <row r="91" spans="2:3" ht="10.9" customHeight="1" x14ac:dyDescent="0.2">
      <c r="B91" s="88" t="s">
        <v>49</v>
      </c>
      <c r="C91" s="88">
        <v>0</v>
      </c>
    </row>
    <row r="92" spans="2:3" ht="10.9" customHeight="1" x14ac:dyDescent="0.2">
      <c r="B92" s="134"/>
      <c r="C92" s="134"/>
    </row>
    <row r="93" spans="2:3" ht="10.9" customHeight="1" x14ac:dyDescent="0.2">
      <c r="B93" s="134"/>
      <c r="C93" s="134"/>
    </row>
    <row r="94" spans="2:3" ht="10.9" customHeight="1" x14ac:dyDescent="0.2"/>
    <row r="95" spans="2:3" ht="10.9" customHeight="1" x14ac:dyDescent="0.2">
      <c r="B95" s="125" t="s">
        <v>253</v>
      </c>
      <c r="C95" s="125"/>
    </row>
    <row r="96" spans="2:3" ht="10.9" customHeight="1" x14ac:dyDescent="0.2">
      <c r="B96" s="125" t="s">
        <v>254</v>
      </c>
      <c r="C96" s="125"/>
    </row>
    <row r="97" spans="2:3" ht="10.9" customHeight="1" x14ac:dyDescent="0.2"/>
    <row r="98" spans="2:3" ht="10.9" customHeight="1" x14ac:dyDescent="0.2"/>
    <row r="99" spans="2:3" ht="10.9" customHeight="1" x14ac:dyDescent="0.2">
      <c r="B99" s="1" t="s">
        <v>31</v>
      </c>
      <c r="C99" s="86" t="s">
        <v>30</v>
      </c>
    </row>
    <row r="100" spans="2:3" ht="10.9" customHeight="1" x14ac:dyDescent="0.2"/>
    <row r="101" spans="2:3" ht="10.9" customHeight="1" x14ac:dyDescent="0.2"/>
    <row r="102" spans="2:3" ht="10.9" customHeight="1" x14ac:dyDescent="0.2"/>
    <row r="103" spans="2:3" ht="10.9" customHeight="1" x14ac:dyDescent="0.2"/>
    <row r="104" spans="2:3" ht="10.9" customHeight="1" x14ac:dyDescent="0.2"/>
    <row r="105" spans="2:3" ht="10.9" customHeight="1" x14ac:dyDescent="0.2"/>
    <row r="106" spans="2:3" ht="10.9" customHeight="1" x14ac:dyDescent="0.2"/>
    <row r="107" spans="2:3" ht="10.9" customHeight="1" x14ac:dyDescent="0.2"/>
    <row r="108" spans="2:3" ht="10.9" customHeight="1" x14ac:dyDescent="0.2"/>
    <row r="109" spans="2:3" ht="10.9" customHeight="1" x14ac:dyDescent="0.2"/>
    <row r="110" spans="2:3" ht="10.9" customHeight="1" x14ac:dyDescent="0.2"/>
    <row r="111" spans="2:3" ht="10.9" customHeight="1" x14ac:dyDescent="0.2"/>
    <row r="112" spans="2:3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70" workbookViewId="0">
      <selection activeCell="C94" sqref="C94"/>
    </sheetView>
  </sheetViews>
  <sheetFormatPr defaultRowHeight="11.25" x14ac:dyDescent="0.2"/>
  <cols>
    <col min="1" max="1" width="3.6640625" customWidth="1"/>
    <col min="2" max="2" width="84.6640625" customWidth="1"/>
    <col min="3" max="3" width="20.16406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395.69</v>
      </c>
    </row>
    <row r="4" spans="1:3" ht="13.5" x14ac:dyDescent="0.25">
      <c r="A4" s="104"/>
      <c r="B4" s="103" t="s">
        <v>257</v>
      </c>
      <c r="C4" s="141"/>
    </row>
    <row r="5" spans="1:3" ht="12" x14ac:dyDescent="0.2">
      <c r="A5" s="12"/>
      <c r="B5" s="62"/>
      <c r="C5" s="70"/>
    </row>
    <row r="6" spans="1:3" ht="12" x14ac:dyDescent="0.2">
      <c r="A6" s="12"/>
      <c r="B6" s="43" t="s">
        <v>44</v>
      </c>
      <c r="C6" s="142">
        <v>75877.75</v>
      </c>
    </row>
    <row r="7" spans="1:3" ht="12" x14ac:dyDescent="0.2">
      <c r="A7" s="12"/>
      <c r="B7" s="43" t="s">
        <v>45</v>
      </c>
      <c r="C7" s="142">
        <v>81388.89</v>
      </c>
    </row>
    <row r="8" spans="1:3" ht="12" x14ac:dyDescent="0.2">
      <c r="A8" s="12"/>
      <c r="B8" s="43" t="s">
        <v>46</v>
      </c>
      <c r="C8" s="142">
        <v>92644.65</v>
      </c>
    </row>
    <row r="9" spans="1:3" ht="12" x14ac:dyDescent="0.2">
      <c r="A9" s="47"/>
      <c r="B9" s="58"/>
      <c r="C9" s="70"/>
    </row>
    <row r="10" spans="1:3" ht="12.75" thickBot="1" x14ac:dyDescent="0.25">
      <c r="A10" s="69"/>
      <c r="B10" s="68" t="s">
        <v>50</v>
      </c>
      <c r="C10" s="144" t="s">
        <v>39</v>
      </c>
    </row>
    <row r="11" spans="1:3" ht="12.75" thickBot="1" x14ac:dyDescent="0.25">
      <c r="A11" s="65">
        <v>1</v>
      </c>
      <c r="B11" s="49" t="s">
        <v>23</v>
      </c>
      <c r="C11" s="55">
        <f>SUM(C12:C16)</f>
        <v>15141.74</v>
      </c>
    </row>
    <row r="12" spans="1:3" x14ac:dyDescent="0.2">
      <c r="A12" s="13"/>
      <c r="B12" s="14" t="s">
        <v>26</v>
      </c>
      <c r="C12" s="7"/>
    </row>
    <row r="13" spans="1:3" x14ac:dyDescent="0.2">
      <c r="A13" s="13"/>
      <c r="B13" s="14" t="s">
        <v>28</v>
      </c>
      <c r="C13" s="7">
        <v>13011.92</v>
      </c>
    </row>
    <row r="14" spans="1:3" x14ac:dyDescent="0.2">
      <c r="A14" s="13"/>
      <c r="B14" s="14" t="s">
        <v>29</v>
      </c>
      <c r="C14" s="8"/>
    </row>
    <row r="15" spans="1:3" x14ac:dyDescent="0.2">
      <c r="A15" s="13"/>
      <c r="B15" s="14" t="s">
        <v>42</v>
      </c>
      <c r="C15" s="39">
        <v>1966.34</v>
      </c>
    </row>
    <row r="16" spans="1:3" ht="12" thickBot="1" x14ac:dyDescent="0.25">
      <c r="A16" s="13"/>
      <c r="B16" s="14" t="s">
        <v>27</v>
      </c>
      <c r="C16" s="39">
        <v>163.47999999999999</v>
      </c>
    </row>
    <row r="17" spans="1:3" ht="12.75" thickBot="1" x14ac:dyDescent="0.25">
      <c r="A17" s="66">
        <v>2</v>
      </c>
      <c r="B17" s="50" t="s">
        <v>24</v>
      </c>
      <c r="C17" s="54">
        <f>SUM(C19:C42)</f>
        <v>59851.140000000007</v>
      </c>
    </row>
    <row r="18" spans="1:3" x14ac:dyDescent="0.2">
      <c r="A18" s="15"/>
      <c r="B18" s="16" t="s">
        <v>17</v>
      </c>
      <c r="C18" s="145"/>
    </row>
    <row r="19" spans="1:3" x14ac:dyDescent="0.2">
      <c r="A19" s="29"/>
      <c r="B19" s="17" t="s">
        <v>6</v>
      </c>
      <c r="C19" s="18"/>
    </row>
    <row r="20" spans="1:3" x14ac:dyDescent="0.2">
      <c r="A20" s="29"/>
      <c r="B20" s="19" t="s">
        <v>7</v>
      </c>
      <c r="C20" s="39"/>
    </row>
    <row r="21" spans="1:3" x14ac:dyDescent="0.2">
      <c r="A21" s="29"/>
      <c r="B21" s="19" t="s">
        <v>9</v>
      </c>
      <c r="C21" s="20"/>
    </row>
    <row r="22" spans="1:3" x14ac:dyDescent="0.2">
      <c r="A22" s="29"/>
      <c r="B22" s="19" t="s">
        <v>8</v>
      </c>
      <c r="C22" s="39">
        <v>21492.55</v>
      </c>
    </row>
    <row r="23" spans="1:3" x14ac:dyDescent="0.2">
      <c r="A23" s="29"/>
      <c r="B23" s="19" t="s">
        <v>10</v>
      </c>
      <c r="C23" s="20"/>
    </row>
    <row r="24" spans="1:3" x14ac:dyDescent="0.2">
      <c r="A24" s="29"/>
      <c r="B24" s="19" t="s">
        <v>11</v>
      </c>
      <c r="C24" s="20"/>
    </row>
    <row r="25" spans="1:3" x14ac:dyDescent="0.2">
      <c r="A25" s="29"/>
      <c r="B25" s="19" t="s">
        <v>12</v>
      </c>
      <c r="C25" s="20"/>
    </row>
    <row r="26" spans="1:3" x14ac:dyDescent="0.2">
      <c r="A26" s="29"/>
      <c r="B26" s="19" t="s">
        <v>13</v>
      </c>
      <c r="C26" s="20"/>
    </row>
    <row r="27" spans="1:3" x14ac:dyDescent="0.2">
      <c r="A27" s="29"/>
      <c r="B27" s="17" t="s">
        <v>92</v>
      </c>
      <c r="C27" s="84">
        <f>891.84+6203.78-C44</f>
        <v>3225.7799999999997</v>
      </c>
    </row>
    <row r="28" spans="1:3" x14ac:dyDescent="0.2">
      <c r="A28" s="29"/>
      <c r="B28" s="19" t="s">
        <v>93</v>
      </c>
      <c r="C28" s="39">
        <f>4423.84-C43</f>
        <v>1586.7000000000003</v>
      </c>
    </row>
    <row r="29" spans="1:3" x14ac:dyDescent="0.2">
      <c r="A29" s="29"/>
      <c r="B29" s="19" t="s">
        <v>94</v>
      </c>
      <c r="C29" s="39">
        <v>316.72000000000003</v>
      </c>
    </row>
    <row r="30" spans="1:3" x14ac:dyDescent="0.2">
      <c r="A30" s="29"/>
      <c r="B30" s="122" t="s">
        <v>95</v>
      </c>
      <c r="C30" s="40">
        <v>181.24</v>
      </c>
    </row>
    <row r="31" spans="1:3" x14ac:dyDescent="0.2">
      <c r="A31" s="29"/>
      <c r="B31" s="41" t="s">
        <v>14</v>
      </c>
      <c r="C31" s="39">
        <v>9604.9500000000007</v>
      </c>
    </row>
    <row r="32" spans="1:3" x14ac:dyDescent="0.2">
      <c r="A32" s="29"/>
      <c r="B32" s="22" t="s">
        <v>38</v>
      </c>
      <c r="C32" s="39">
        <v>2152.36</v>
      </c>
    </row>
    <row r="33" spans="1:3" x14ac:dyDescent="0.2">
      <c r="A33" s="29"/>
      <c r="B33" s="22" t="s">
        <v>37</v>
      </c>
      <c r="C33" s="39"/>
    </row>
    <row r="34" spans="1:3" x14ac:dyDescent="0.2">
      <c r="A34" s="29"/>
      <c r="B34" s="22" t="s">
        <v>36</v>
      </c>
      <c r="C34" s="39">
        <v>43.62</v>
      </c>
    </row>
    <row r="35" spans="1:3" x14ac:dyDescent="0.2">
      <c r="A35" s="29"/>
      <c r="B35" s="22" t="s">
        <v>176</v>
      </c>
      <c r="C35" s="39">
        <v>1658</v>
      </c>
    </row>
    <row r="36" spans="1:3" x14ac:dyDescent="0.2">
      <c r="A36" s="29"/>
      <c r="B36" s="42" t="s">
        <v>35</v>
      </c>
      <c r="C36" s="40">
        <v>15476.83</v>
      </c>
    </row>
    <row r="37" spans="1:3" x14ac:dyDescent="0.2">
      <c r="A37" s="24"/>
      <c r="B37" s="25" t="s">
        <v>18</v>
      </c>
      <c r="C37" s="26"/>
    </row>
    <row r="38" spans="1:3" x14ac:dyDescent="0.2">
      <c r="A38" s="27"/>
      <c r="B38" s="28" t="s">
        <v>15</v>
      </c>
      <c r="C38" s="18"/>
    </row>
    <row r="39" spans="1:3" x14ac:dyDescent="0.2">
      <c r="A39" s="29"/>
      <c r="B39" s="30" t="s">
        <v>20</v>
      </c>
      <c r="C39" s="39">
        <f>1435.51+287.1</f>
        <v>1722.6100000000001</v>
      </c>
    </row>
    <row r="40" spans="1:3" x14ac:dyDescent="0.2">
      <c r="A40" s="29"/>
      <c r="B40" s="30" t="s">
        <v>21</v>
      </c>
      <c r="C40" s="20"/>
    </row>
    <row r="41" spans="1:3" x14ac:dyDescent="0.2">
      <c r="A41" s="29"/>
      <c r="B41" s="30" t="s">
        <v>22</v>
      </c>
      <c r="C41" s="20"/>
    </row>
    <row r="42" spans="1:3" ht="12" thickBot="1" x14ac:dyDescent="0.25">
      <c r="A42" s="29"/>
      <c r="B42" s="31" t="s">
        <v>55</v>
      </c>
      <c r="C42" s="39">
        <v>2389.7800000000002</v>
      </c>
    </row>
    <row r="43" spans="1:3" ht="12" thickBot="1" x14ac:dyDescent="0.25">
      <c r="A43" s="146">
        <v>3</v>
      </c>
      <c r="B43" s="113" t="s">
        <v>0</v>
      </c>
      <c r="C43" s="85">
        <v>2837.14</v>
      </c>
    </row>
    <row r="44" spans="1:3" ht="12" thickBot="1" x14ac:dyDescent="0.25">
      <c r="A44" s="66">
        <v>4</v>
      </c>
      <c r="B44" s="116" t="s">
        <v>25</v>
      </c>
      <c r="C44" s="54">
        <v>3869.84</v>
      </c>
    </row>
    <row r="45" spans="1:3" ht="12" thickBot="1" x14ac:dyDescent="0.25">
      <c r="A45" s="147">
        <v>5</v>
      </c>
      <c r="B45" s="114" t="s">
        <v>1</v>
      </c>
      <c r="C45" s="115"/>
    </row>
    <row r="46" spans="1:3" ht="12.75" thickBot="1" x14ac:dyDescent="0.25">
      <c r="A46" s="148">
        <v>6</v>
      </c>
      <c r="B46" s="117" t="s">
        <v>2</v>
      </c>
      <c r="C46" s="121">
        <f>SUM(C47:C52)</f>
        <v>0</v>
      </c>
    </row>
    <row r="47" spans="1:3" x14ac:dyDescent="0.2">
      <c r="A47" s="67"/>
      <c r="B47" s="76"/>
      <c r="C47" s="7"/>
    </row>
    <row r="48" spans="1:3" x14ac:dyDescent="0.2">
      <c r="A48" s="67"/>
      <c r="B48" s="76"/>
      <c r="C48" s="7"/>
    </row>
    <row r="49" spans="1:3" x14ac:dyDescent="0.2">
      <c r="A49" s="67"/>
      <c r="B49" s="76"/>
      <c r="C49" s="7"/>
    </row>
    <row r="50" spans="1:3" x14ac:dyDescent="0.2">
      <c r="A50" s="67"/>
      <c r="B50" s="76"/>
      <c r="C50" s="7"/>
    </row>
    <row r="51" spans="1:3" x14ac:dyDescent="0.2">
      <c r="A51" s="67"/>
      <c r="B51" s="76"/>
      <c r="C51" s="7"/>
    </row>
    <row r="52" spans="1:3" ht="12" thickBot="1" x14ac:dyDescent="0.25">
      <c r="A52" s="67"/>
      <c r="B52" s="76"/>
      <c r="C52" s="7"/>
    </row>
    <row r="53" spans="1:3" ht="12" x14ac:dyDescent="0.2">
      <c r="A53" s="149">
        <v>7</v>
      </c>
      <c r="B53" s="126" t="s">
        <v>48</v>
      </c>
      <c r="C53" s="150">
        <v>5009.4399999999996</v>
      </c>
    </row>
    <row r="54" spans="1:3" ht="12.75" thickBot="1" x14ac:dyDescent="0.25">
      <c r="A54" s="65"/>
      <c r="B54" s="127" t="s">
        <v>48</v>
      </c>
      <c r="C54" s="151">
        <v>5935.35</v>
      </c>
    </row>
    <row r="55" spans="1:3" ht="12" x14ac:dyDescent="0.2">
      <c r="A55" s="183"/>
      <c r="B55" s="131"/>
      <c r="C55" s="184"/>
    </row>
    <row r="56" spans="1:3" ht="12" x14ac:dyDescent="0.2">
      <c r="A56" s="183"/>
      <c r="B56" s="131"/>
      <c r="C56" s="184"/>
    </row>
    <row r="57" spans="1:3" ht="12" x14ac:dyDescent="0.2">
      <c r="A57" s="183"/>
      <c r="B57" s="131"/>
      <c r="C57" s="184"/>
    </row>
    <row r="58" spans="1:3" ht="12" x14ac:dyDescent="0.2">
      <c r="A58" s="183"/>
      <c r="B58" s="131"/>
      <c r="C58" s="184"/>
    </row>
    <row r="59" spans="1:3" ht="12" x14ac:dyDescent="0.2">
      <c r="A59" s="81"/>
      <c r="B59" s="120"/>
      <c r="C59" s="60"/>
    </row>
    <row r="60" spans="1:3" ht="12" x14ac:dyDescent="0.2">
      <c r="A60" s="81"/>
      <c r="B60" s="120"/>
      <c r="C60" s="107" t="s">
        <v>39</v>
      </c>
    </row>
    <row r="61" spans="1:3" ht="12" x14ac:dyDescent="0.2">
      <c r="A61" s="38"/>
      <c r="B61" s="80" t="s">
        <v>49</v>
      </c>
      <c r="C61" s="53"/>
    </row>
    <row r="62" spans="1:3" ht="12" x14ac:dyDescent="0.2">
      <c r="A62" s="38"/>
      <c r="B62" s="62" t="s">
        <v>52</v>
      </c>
      <c r="C62" s="130">
        <v>28200</v>
      </c>
    </row>
    <row r="63" spans="1:3" x14ac:dyDescent="0.2">
      <c r="A63" s="38"/>
      <c r="B63" s="43" t="s">
        <v>44</v>
      </c>
      <c r="C63" s="59">
        <v>23741.4</v>
      </c>
    </row>
    <row r="64" spans="1:3" x14ac:dyDescent="0.2">
      <c r="A64" s="38"/>
      <c r="B64" s="43" t="s">
        <v>45</v>
      </c>
      <c r="C64" s="59">
        <v>25254.59</v>
      </c>
    </row>
    <row r="65" spans="1:3" x14ac:dyDescent="0.2">
      <c r="A65" s="38"/>
      <c r="B65" s="43" t="s">
        <v>46</v>
      </c>
      <c r="C65" s="59">
        <f>C68</f>
        <v>33360</v>
      </c>
    </row>
    <row r="66" spans="1:3" x14ac:dyDescent="0.2">
      <c r="A66" s="38"/>
      <c r="B66" s="43"/>
      <c r="C66" s="59"/>
    </row>
    <row r="67" spans="1:3" ht="12" x14ac:dyDescent="0.2">
      <c r="A67" s="38"/>
      <c r="B67" s="62" t="s">
        <v>53</v>
      </c>
      <c r="C67" s="129">
        <f>C64+C62-C65</f>
        <v>20094.589999999997</v>
      </c>
    </row>
    <row r="68" spans="1:3" ht="12" x14ac:dyDescent="0.2">
      <c r="A68" s="38">
        <v>8</v>
      </c>
      <c r="B68" s="51" t="s">
        <v>3</v>
      </c>
      <c r="C68" s="56">
        <f>SUM(C69:C71)</f>
        <v>33360</v>
      </c>
    </row>
    <row r="69" spans="1:3" x14ac:dyDescent="0.2">
      <c r="A69" s="32"/>
      <c r="B69" s="33" t="s">
        <v>258</v>
      </c>
      <c r="C69" s="34">
        <v>33360</v>
      </c>
    </row>
    <row r="70" spans="1:3" x14ac:dyDescent="0.2">
      <c r="A70" s="32"/>
      <c r="B70" s="33"/>
      <c r="C70" s="34"/>
    </row>
    <row r="71" spans="1:3" x14ac:dyDescent="0.2">
      <c r="A71" s="32"/>
      <c r="B71" s="33"/>
      <c r="C71" s="34"/>
    </row>
    <row r="72" spans="1:3" x14ac:dyDescent="0.2">
      <c r="A72" s="77"/>
      <c r="B72" s="78"/>
      <c r="C72" s="21"/>
    </row>
    <row r="73" spans="1:3" x14ac:dyDescent="0.2">
      <c r="A73" s="77"/>
      <c r="B73" s="78"/>
      <c r="C73" s="21"/>
    </row>
    <row r="74" spans="1:3" x14ac:dyDescent="0.2">
      <c r="A74" s="77"/>
      <c r="B74" s="78"/>
      <c r="C74" s="21"/>
    </row>
    <row r="75" spans="1:3" x14ac:dyDescent="0.2">
      <c r="A75" s="9"/>
      <c r="B75" s="1"/>
      <c r="C75" s="86"/>
    </row>
    <row r="76" spans="1:3" x14ac:dyDescent="0.2">
      <c r="A76" s="9"/>
      <c r="B76" s="1"/>
      <c r="C76" s="86"/>
    </row>
    <row r="77" spans="1:3" x14ac:dyDescent="0.2">
      <c r="A77" s="9"/>
      <c r="B77" s="90" t="s">
        <v>80</v>
      </c>
      <c r="C77" s="91" t="s">
        <v>81</v>
      </c>
    </row>
    <row r="78" spans="1:3" x14ac:dyDescent="0.2">
      <c r="B78" s="89"/>
      <c r="C78" s="92" t="s">
        <v>82</v>
      </c>
    </row>
    <row r="79" spans="1:3" ht="12" x14ac:dyDescent="0.2">
      <c r="B79" s="88" t="s">
        <v>24</v>
      </c>
      <c r="C79" s="88">
        <v>5.52</v>
      </c>
    </row>
    <row r="80" spans="1:3" ht="12" x14ac:dyDescent="0.2">
      <c r="B80" s="88" t="s">
        <v>78</v>
      </c>
      <c r="C80" s="88">
        <v>0.85</v>
      </c>
    </row>
    <row r="81" spans="2:3" ht="12" x14ac:dyDescent="0.2">
      <c r="B81" s="88" t="s">
        <v>77</v>
      </c>
      <c r="C81" s="88">
        <v>3.18</v>
      </c>
    </row>
    <row r="82" spans="2:3" ht="12" x14ac:dyDescent="0.2">
      <c r="B82" s="88" t="s">
        <v>76</v>
      </c>
      <c r="C82" s="88">
        <v>1.3</v>
      </c>
    </row>
    <row r="83" spans="2:3" ht="12" x14ac:dyDescent="0.2">
      <c r="B83" s="88" t="s">
        <v>75</v>
      </c>
      <c r="C83" s="88">
        <v>1.65</v>
      </c>
    </row>
    <row r="84" spans="2:3" ht="12" x14ac:dyDescent="0.2">
      <c r="B84" s="88" t="s">
        <v>48</v>
      </c>
      <c r="C84" s="88">
        <v>2.5</v>
      </c>
    </row>
    <row r="85" spans="2:3" ht="12" x14ac:dyDescent="0.2">
      <c r="B85" s="125" t="s">
        <v>1</v>
      </c>
      <c r="C85" s="125"/>
    </row>
    <row r="86" spans="2:3" ht="12" x14ac:dyDescent="0.2">
      <c r="B86" s="125"/>
      <c r="C86" s="125"/>
    </row>
    <row r="87" spans="2:3" ht="12" x14ac:dyDescent="0.2">
      <c r="B87" s="88" t="s">
        <v>79</v>
      </c>
      <c r="C87" s="88">
        <f>SUM(C79:C85)</f>
        <v>15</v>
      </c>
    </row>
    <row r="89" spans="2:3" ht="12" x14ac:dyDescent="0.2">
      <c r="B89" s="88" t="s">
        <v>49</v>
      </c>
      <c r="C89" s="88">
        <v>5</v>
      </c>
    </row>
    <row r="90" spans="2:3" ht="12" x14ac:dyDescent="0.2">
      <c r="B90" s="134"/>
      <c r="C90" s="134"/>
    </row>
    <row r="91" spans="2:3" ht="12" x14ac:dyDescent="0.2">
      <c r="B91" s="134"/>
      <c r="C91" s="134"/>
    </row>
    <row r="93" spans="2:3" ht="12" x14ac:dyDescent="0.2">
      <c r="B93" s="125" t="s">
        <v>253</v>
      </c>
      <c r="C93" s="125">
        <v>35</v>
      </c>
    </row>
    <row r="94" spans="2:3" ht="12" x14ac:dyDescent="0.2">
      <c r="B94" s="125" t="s">
        <v>254</v>
      </c>
      <c r="C94" s="125"/>
    </row>
    <row r="97" spans="2:3" x14ac:dyDescent="0.2">
      <c r="B97" s="1" t="s">
        <v>31</v>
      </c>
      <c r="C97" s="86" t="s">
        <v>30</v>
      </c>
    </row>
  </sheetData>
  <pageMargins left="0.7" right="0.7" top="0.75" bottom="0.75" header="0.3" footer="0.3"/>
  <pageSetup paperSize="9" orientation="portrait" verticalDpi="0" copies="2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opLeftCell="A67" workbookViewId="0">
      <selection activeCell="B17" sqref="B17"/>
    </sheetView>
  </sheetViews>
  <sheetFormatPr defaultRowHeight="11.25" x14ac:dyDescent="0.2"/>
  <cols>
    <col min="1" max="1" width="4" customWidth="1"/>
    <col min="2" max="2" width="84.5" customWidth="1"/>
    <col min="3" max="3" width="20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573.88</v>
      </c>
    </row>
    <row r="4" spans="1:3" ht="13.5" x14ac:dyDescent="0.25">
      <c r="A4" s="104"/>
      <c r="B4" s="103" t="s">
        <v>256</v>
      </c>
      <c r="C4" s="141"/>
    </row>
    <row r="5" spans="1:3" ht="12" x14ac:dyDescent="0.2">
      <c r="A5" s="12"/>
      <c r="B5" s="62"/>
      <c r="C5" s="70"/>
    </row>
    <row r="6" spans="1:3" ht="12" x14ac:dyDescent="0.2">
      <c r="A6" s="12"/>
      <c r="B6" s="43" t="s">
        <v>44</v>
      </c>
      <c r="C6" s="142">
        <f>51649.2+19006.98+15150.36+3030.06+4476.3+5681.4+C51+C52</f>
        <v>114867.81999999999</v>
      </c>
    </row>
    <row r="7" spans="1:3" ht="12" x14ac:dyDescent="0.2">
      <c r="A7" s="12"/>
      <c r="B7" s="43" t="s">
        <v>45</v>
      </c>
      <c r="C7" s="142">
        <f>55696.99+14083.82+11226.1+2245.22+3316.88+4209.79+C51+C52</f>
        <v>106652.31999999999</v>
      </c>
    </row>
    <row r="8" spans="1:3" ht="12" x14ac:dyDescent="0.2">
      <c r="A8" s="12"/>
      <c r="B8" s="43" t="s">
        <v>46</v>
      </c>
      <c r="C8" s="142">
        <f>C11+C17+C43+C44+C46+C51+C52+C45+C45</f>
        <v>132541.48000000004</v>
      </c>
    </row>
    <row r="9" spans="1:3" ht="12" x14ac:dyDescent="0.2">
      <c r="A9" s="47"/>
      <c r="B9" s="58"/>
      <c r="C9" s="70"/>
    </row>
    <row r="10" spans="1:3" ht="12.75" thickBot="1" x14ac:dyDescent="0.25">
      <c r="A10" s="69"/>
      <c r="B10" s="68" t="s">
        <v>50</v>
      </c>
      <c r="C10" s="144" t="s">
        <v>39</v>
      </c>
    </row>
    <row r="11" spans="1:3" ht="12.75" thickBot="1" x14ac:dyDescent="0.25">
      <c r="A11" s="65">
        <v>1</v>
      </c>
      <c r="B11" s="49" t="s">
        <v>23</v>
      </c>
      <c r="C11" s="55">
        <f>SUM(C12:C16)</f>
        <v>1845.91</v>
      </c>
    </row>
    <row r="12" spans="1:3" x14ac:dyDescent="0.2">
      <c r="A12" s="13"/>
      <c r="B12" s="14" t="s">
        <v>26</v>
      </c>
      <c r="C12" s="7"/>
    </row>
    <row r="13" spans="1:3" x14ac:dyDescent="0.2">
      <c r="A13" s="13"/>
      <c r="B13" s="14" t="s">
        <v>28</v>
      </c>
      <c r="C13" s="7">
        <v>0</v>
      </c>
    </row>
    <row r="14" spans="1:3" x14ac:dyDescent="0.2">
      <c r="A14" s="13"/>
      <c r="B14" s="14" t="s">
        <v>29</v>
      </c>
      <c r="C14" s="8"/>
    </row>
    <row r="15" spans="1:3" x14ac:dyDescent="0.2">
      <c r="A15" s="13"/>
      <c r="B15" s="14" t="s">
        <v>42</v>
      </c>
      <c r="C15" s="39">
        <v>1609.42</v>
      </c>
    </row>
    <row r="16" spans="1:3" ht="12" thickBot="1" x14ac:dyDescent="0.25">
      <c r="A16" s="13"/>
      <c r="B16" s="14" t="s">
        <v>27</v>
      </c>
      <c r="C16" s="39">
        <v>236.49</v>
      </c>
    </row>
    <row r="17" spans="1:3" ht="12.75" thickBot="1" x14ac:dyDescent="0.25">
      <c r="A17" s="66">
        <v>2</v>
      </c>
      <c r="B17" s="50" t="s">
        <v>24</v>
      </c>
      <c r="C17" s="54">
        <f>SUM(C19:C42)</f>
        <v>91848.73000000001</v>
      </c>
    </row>
    <row r="18" spans="1:3" x14ac:dyDescent="0.2">
      <c r="A18" s="15"/>
      <c r="B18" s="16" t="s">
        <v>17</v>
      </c>
      <c r="C18" s="145"/>
    </row>
    <row r="19" spans="1:3" x14ac:dyDescent="0.2">
      <c r="A19" s="29"/>
      <c r="B19" s="17" t="s">
        <v>6</v>
      </c>
      <c r="C19" s="18"/>
    </row>
    <row r="20" spans="1:3" x14ac:dyDescent="0.2">
      <c r="A20" s="29"/>
      <c r="B20" s="19" t="s">
        <v>7</v>
      </c>
      <c r="C20" s="39"/>
    </row>
    <row r="21" spans="1:3" x14ac:dyDescent="0.2">
      <c r="A21" s="29"/>
      <c r="B21" s="19" t="s">
        <v>9</v>
      </c>
      <c r="C21" s="20"/>
    </row>
    <row r="22" spans="1:3" x14ac:dyDescent="0.2">
      <c r="A22" s="29"/>
      <c r="B22" s="19" t="s">
        <v>8</v>
      </c>
      <c r="C22" s="39">
        <f>44783.23-1565.62</f>
        <v>43217.61</v>
      </c>
    </row>
    <row r="23" spans="1:3" x14ac:dyDescent="0.2">
      <c r="A23" s="29"/>
      <c r="B23" s="19" t="s">
        <v>10</v>
      </c>
      <c r="C23" s="20"/>
    </row>
    <row r="24" spans="1:3" x14ac:dyDescent="0.2">
      <c r="A24" s="29"/>
      <c r="B24" s="19" t="s">
        <v>11</v>
      </c>
      <c r="C24" s="20"/>
    </row>
    <row r="25" spans="1:3" x14ac:dyDescent="0.2">
      <c r="A25" s="29"/>
      <c r="B25" s="19" t="s">
        <v>12</v>
      </c>
      <c r="C25" s="20"/>
    </row>
    <row r="26" spans="1:3" x14ac:dyDescent="0.2">
      <c r="A26" s="29"/>
      <c r="B26" s="19" t="s">
        <v>13</v>
      </c>
      <c r="C26" s="20"/>
    </row>
    <row r="27" spans="1:3" x14ac:dyDescent="0.2">
      <c r="A27" s="29"/>
      <c r="B27" s="17" t="s">
        <v>92</v>
      </c>
      <c r="C27" s="84">
        <v>5743.92</v>
      </c>
    </row>
    <row r="28" spans="1:3" x14ac:dyDescent="0.2">
      <c r="A28" s="29"/>
      <c r="B28" s="19" t="s">
        <v>93</v>
      </c>
      <c r="C28" s="39">
        <v>2267.54</v>
      </c>
    </row>
    <row r="29" spans="1:3" x14ac:dyDescent="0.2">
      <c r="A29" s="29"/>
      <c r="B29" s="19" t="s">
        <v>94</v>
      </c>
      <c r="C29" s="39">
        <v>458.16</v>
      </c>
    </row>
    <row r="30" spans="1:3" x14ac:dyDescent="0.2">
      <c r="A30" s="29"/>
      <c r="B30" s="122" t="s">
        <v>95</v>
      </c>
      <c r="C30" s="40">
        <v>262.23</v>
      </c>
    </row>
    <row r="31" spans="1:3" x14ac:dyDescent="0.2">
      <c r="A31" s="29"/>
      <c r="B31" s="41" t="s">
        <v>14</v>
      </c>
      <c r="C31" s="84"/>
    </row>
    <row r="32" spans="1:3" x14ac:dyDescent="0.2">
      <c r="A32" s="29"/>
      <c r="B32" s="22" t="s">
        <v>38</v>
      </c>
      <c r="C32" s="39">
        <v>2269.31</v>
      </c>
    </row>
    <row r="33" spans="1:3" x14ac:dyDescent="0.2">
      <c r="A33" s="29"/>
      <c r="B33" s="22" t="s">
        <v>41</v>
      </c>
      <c r="C33" s="39">
        <v>4290</v>
      </c>
    </row>
    <row r="34" spans="1:3" x14ac:dyDescent="0.2">
      <c r="A34" s="29"/>
      <c r="B34" s="22" t="s">
        <v>36</v>
      </c>
      <c r="C34" s="39">
        <v>63.1</v>
      </c>
    </row>
    <row r="35" spans="1:3" x14ac:dyDescent="0.2">
      <c r="A35" s="29"/>
      <c r="B35" s="22" t="s">
        <v>176</v>
      </c>
      <c r="C35" s="39">
        <v>1658.76</v>
      </c>
    </row>
    <row r="36" spans="1:3" x14ac:dyDescent="0.2">
      <c r="A36" s="29"/>
      <c r="B36" s="42" t="s">
        <v>35</v>
      </c>
      <c r="C36" s="40">
        <v>22438.28</v>
      </c>
    </row>
    <row r="37" spans="1:3" x14ac:dyDescent="0.2">
      <c r="A37" s="24"/>
      <c r="B37" s="25" t="s">
        <v>18</v>
      </c>
      <c r="C37" s="26"/>
    </row>
    <row r="38" spans="1:3" x14ac:dyDescent="0.2">
      <c r="A38" s="27"/>
      <c r="B38" s="28" t="s">
        <v>15</v>
      </c>
      <c r="C38" s="18"/>
    </row>
    <row r="39" spans="1:3" x14ac:dyDescent="0.2">
      <c r="A39" s="29"/>
      <c r="B39" s="30" t="s">
        <v>20</v>
      </c>
      <c r="C39" s="39">
        <v>2498.36</v>
      </c>
    </row>
    <row r="40" spans="1:3" x14ac:dyDescent="0.2">
      <c r="A40" s="29"/>
      <c r="B40" s="30" t="s">
        <v>21</v>
      </c>
      <c r="C40" s="20"/>
    </row>
    <row r="41" spans="1:3" x14ac:dyDescent="0.2">
      <c r="A41" s="29"/>
      <c r="B41" s="30" t="s">
        <v>22</v>
      </c>
      <c r="C41" s="20"/>
    </row>
    <row r="42" spans="1:3" ht="12" thickBot="1" x14ac:dyDescent="0.25">
      <c r="A42" s="29"/>
      <c r="B42" s="31" t="s">
        <v>55</v>
      </c>
      <c r="C42" s="39">
        <v>6681.46</v>
      </c>
    </row>
    <row r="43" spans="1:3" ht="12" thickBot="1" x14ac:dyDescent="0.25">
      <c r="A43" s="146">
        <v>3</v>
      </c>
      <c r="B43" s="113" t="s">
        <v>0</v>
      </c>
      <c r="C43" s="85">
        <v>4131.9399999999996</v>
      </c>
    </row>
    <row r="44" spans="1:3" ht="12" thickBot="1" x14ac:dyDescent="0.25">
      <c r="A44" s="66">
        <v>4</v>
      </c>
      <c r="B44" s="116" t="s">
        <v>25</v>
      </c>
      <c r="C44" s="54">
        <v>5677.38</v>
      </c>
    </row>
    <row r="45" spans="1:3" ht="12" thickBot="1" x14ac:dyDescent="0.25">
      <c r="A45" s="147">
        <v>5</v>
      </c>
      <c r="B45" s="114" t="s">
        <v>1</v>
      </c>
      <c r="C45" s="115"/>
    </row>
    <row r="46" spans="1:3" ht="12.75" thickBot="1" x14ac:dyDescent="0.25">
      <c r="A46" s="148">
        <v>6</v>
      </c>
      <c r="B46" s="117" t="s">
        <v>2</v>
      </c>
      <c r="C46" s="121">
        <f>SUM(C47:C50)</f>
        <v>13164</v>
      </c>
    </row>
    <row r="47" spans="1:3" x14ac:dyDescent="0.2">
      <c r="A47" s="67"/>
      <c r="B47" s="76" t="s">
        <v>260</v>
      </c>
      <c r="C47" s="7">
        <f>11228-49:49</f>
        <v>4100</v>
      </c>
    </row>
    <row r="48" spans="1:3" x14ac:dyDescent="0.2">
      <c r="A48" s="67"/>
      <c r="B48" s="76" t="s">
        <v>261</v>
      </c>
      <c r="C48" s="7">
        <v>1936</v>
      </c>
    </row>
    <row r="49" spans="1:3" x14ac:dyDescent="0.2">
      <c r="A49" s="67"/>
      <c r="B49" s="76" t="s">
        <v>262</v>
      </c>
      <c r="C49" s="7">
        <v>7128</v>
      </c>
    </row>
    <row r="50" spans="1:3" ht="12" thickBot="1" x14ac:dyDescent="0.25">
      <c r="A50" s="67"/>
      <c r="B50" s="76"/>
      <c r="C50" s="7"/>
    </row>
    <row r="51" spans="1:3" ht="12" x14ac:dyDescent="0.2">
      <c r="A51" s="149">
        <v>7</v>
      </c>
      <c r="B51" s="126" t="s">
        <v>48</v>
      </c>
      <c r="C51" s="150">
        <v>7265.32</v>
      </c>
    </row>
    <row r="52" spans="1:3" ht="12.75" thickBot="1" x14ac:dyDescent="0.25">
      <c r="A52" s="65"/>
      <c r="B52" s="127" t="s">
        <v>48</v>
      </c>
      <c r="C52" s="151">
        <v>8608.2000000000007</v>
      </c>
    </row>
    <row r="53" spans="1:3" ht="12" x14ac:dyDescent="0.2">
      <c r="A53" s="183"/>
      <c r="B53" s="131"/>
      <c r="C53" s="184"/>
    </row>
    <row r="54" spans="1:3" ht="12" x14ac:dyDescent="0.2">
      <c r="A54" s="183"/>
      <c r="B54" s="131"/>
      <c r="C54" s="184"/>
    </row>
    <row r="55" spans="1:3" ht="12" x14ac:dyDescent="0.2">
      <c r="A55" s="183"/>
      <c r="B55" s="131"/>
      <c r="C55" s="184"/>
    </row>
    <row r="56" spans="1:3" ht="12" x14ac:dyDescent="0.2">
      <c r="A56" s="81"/>
      <c r="B56" s="120"/>
      <c r="C56" s="60"/>
    </row>
    <row r="57" spans="1:3" ht="12" x14ac:dyDescent="0.2">
      <c r="A57" s="81"/>
      <c r="B57" s="120"/>
      <c r="C57" s="107" t="s">
        <v>39</v>
      </c>
    </row>
    <row r="58" spans="1:3" ht="12" x14ac:dyDescent="0.2">
      <c r="A58" s="38"/>
      <c r="B58" s="80" t="s">
        <v>49</v>
      </c>
      <c r="C58" s="53"/>
    </row>
    <row r="59" spans="1:3" ht="12" x14ac:dyDescent="0.2">
      <c r="A59" s="38"/>
      <c r="B59" s="62" t="s">
        <v>52</v>
      </c>
      <c r="C59" s="63">
        <v>-300</v>
      </c>
    </row>
    <row r="60" spans="1:3" x14ac:dyDescent="0.2">
      <c r="A60" s="38"/>
      <c r="B60" s="43" t="s">
        <v>44</v>
      </c>
      <c r="C60" s="59">
        <v>30604.560000000001</v>
      </c>
    </row>
    <row r="61" spans="1:3" x14ac:dyDescent="0.2">
      <c r="A61" s="38"/>
      <c r="B61" s="43" t="s">
        <v>45</v>
      </c>
      <c r="C61" s="59">
        <f>28376.57+11091.47</f>
        <v>39468.04</v>
      </c>
    </row>
    <row r="62" spans="1:3" x14ac:dyDescent="0.2">
      <c r="A62" s="38"/>
      <c r="B62" s="43" t="s">
        <v>46</v>
      </c>
      <c r="C62" s="59">
        <f>C65</f>
        <v>37220</v>
      </c>
    </row>
    <row r="63" spans="1:3" x14ac:dyDescent="0.2">
      <c r="A63" s="38"/>
      <c r="B63" s="43"/>
      <c r="C63" s="59"/>
    </row>
    <row r="64" spans="1:3" ht="12" x14ac:dyDescent="0.2">
      <c r="A64" s="38"/>
      <c r="B64" s="62" t="s">
        <v>53</v>
      </c>
      <c r="C64" s="129">
        <f>C61+C59-C62</f>
        <v>1948.0400000000009</v>
      </c>
    </row>
    <row r="65" spans="1:3" ht="12" x14ac:dyDescent="0.2">
      <c r="A65" s="38">
        <v>8</v>
      </c>
      <c r="B65" s="51" t="s">
        <v>3</v>
      </c>
      <c r="C65" s="56">
        <f>SUM(C66:C67)</f>
        <v>37220</v>
      </c>
    </row>
    <row r="66" spans="1:3" x14ac:dyDescent="0.2">
      <c r="A66" s="32"/>
      <c r="B66" s="33" t="s">
        <v>113</v>
      </c>
      <c r="C66" s="34">
        <v>37220</v>
      </c>
    </row>
    <row r="67" spans="1:3" x14ac:dyDescent="0.2">
      <c r="A67" s="32"/>
      <c r="B67" s="33"/>
      <c r="C67" s="34"/>
    </row>
    <row r="68" spans="1:3" x14ac:dyDescent="0.2">
      <c r="A68" s="77"/>
      <c r="B68" s="78"/>
      <c r="C68" s="21"/>
    </row>
    <row r="69" spans="1:3" x14ac:dyDescent="0.2">
      <c r="A69" s="77"/>
      <c r="B69" s="78"/>
      <c r="C69" s="21"/>
    </row>
    <row r="70" spans="1:3" x14ac:dyDescent="0.2">
      <c r="A70" s="77"/>
      <c r="B70" s="78"/>
      <c r="C70" s="21"/>
    </row>
    <row r="71" spans="1:3" x14ac:dyDescent="0.2">
      <c r="A71" s="9"/>
      <c r="B71" s="1"/>
      <c r="C71" s="86"/>
    </row>
    <row r="72" spans="1:3" x14ac:dyDescent="0.2">
      <c r="A72" s="9"/>
      <c r="B72" s="1"/>
      <c r="C72" s="86"/>
    </row>
    <row r="73" spans="1:3" x14ac:dyDescent="0.2">
      <c r="A73" s="9"/>
      <c r="B73" s="90" t="s">
        <v>80</v>
      </c>
      <c r="C73" s="91" t="s">
        <v>81</v>
      </c>
    </row>
    <row r="74" spans="1:3" x14ac:dyDescent="0.2">
      <c r="B74" s="89"/>
      <c r="C74" s="92" t="s">
        <v>82</v>
      </c>
    </row>
    <row r="75" spans="1:3" ht="12" x14ac:dyDescent="0.2">
      <c r="B75" s="88" t="s">
        <v>24</v>
      </c>
      <c r="C75" s="88">
        <v>5.52</v>
      </c>
    </row>
    <row r="76" spans="1:3" ht="12" x14ac:dyDescent="0.2">
      <c r="B76" s="88" t="s">
        <v>78</v>
      </c>
      <c r="C76" s="88">
        <v>0.88</v>
      </c>
    </row>
    <row r="77" spans="1:3" ht="12" x14ac:dyDescent="0.2">
      <c r="B77" s="88" t="s">
        <v>77</v>
      </c>
      <c r="C77" s="88">
        <v>4.4000000000000004</v>
      </c>
    </row>
    <row r="78" spans="1:3" ht="12" x14ac:dyDescent="0.2">
      <c r="B78" s="88" t="s">
        <v>76</v>
      </c>
      <c r="C78" s="88">
        <v>1.3</v>
      </c>
    </row>
    <row r="79" spans="1:3" ht="12" x14ac:dyDescent="0.2">
      <c r="B79" s="88" t="s">
        <v>75</v>
      </c>
      <c r="C79" s="88">
        <v>1.65</v>
      </c>
    </row>
    <row r="80" spans="1:3" ht="12" x14ac:dyDescent="0.2">
      <c r="B80" s="88" t="s">
        <v>48</v>
      </c>
      <c r="C80" s="88">
        <v>2.5</v>
      </c>
    </row>
    <row r="81" spans="2:3" ht="12" x14ac:dyDescent="0.2">
      <c r="B81" s="125" t="s">
        <v>1</v>
      </c>
      <c r="C81" s="125"/>
    </row>
    <row r="82" spans="2:3" ht="12" x14ac:dyDescent="0.2">
      <c r="B82" s="125"/>
      <c r="C82" s="125"/>
    </row>
    <row r="83" spans="2:3" ht="12" x14ac:dyDescent="0.2">
      <c r="B83" s="88" t="s">
        <v>79</v>
      </c>
      <c r="C83" s="88">
        <f>SUM(C75:C81)</f>
        <v>16.25</v>
      </c>
    </row>
    <row r="85" spans="2:3" ht="12" x14ac:dyDescent="0.2">
      <c r="B85" s="88" t="s">
        <v>49</v>
      </c>
      <c r="C85" s="88">
        <v>4</v>
      </c>
    </row>
    <row r="86" spans="2:3" ht="12" x14ac:dyDescent="0.2">
      <c r="B86" s="134"/>
      <c r="C86" s="134"/>
    </row>
    <row r="87" spans="2:3" ht="12" x14ac:dyDescent="0.2">
      <c r="B87" s="134"/>
      <c r="C87" s="134"/>
    </row>
    <row r="89" spans="2:3" ht="12" x14ac:dyDescent="0.2">
      <c r="B89" s="125" t="s">
        <v>253</v>
      </c>
      <c r="C89" s="125">
        <v>35</v>
      </c>
    </row>
    <row r="90" spans="2:3" ht="12" x14ac:dyDescent="0.2">
      <c r="B90" s="125" t="s">
        <v>254</v>
      </c>
      <c r="C90" s="125"/>
    </row>
    <row r="93" spans="2:3" x14ac:dyDescent="0.2">
      <c r="B93" s="1" t="s">
        <v>31</v>
      </c>
      <c r="C93" s="86" t="s">
        <v>30</v>
      </c>
    </row>
  </sheetData>
  <pageMargins left="0.7" right="0.7" top="0.75" bottom="0.75" header="0.3" footer="0.3"/>
  <pageSetup paperSize="9" orientation="portrait" verticalDpi="0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workbookViewId="0">
      <selection activeCell="E7" sqref="E7"/>
    </sheetView>
  </sheetViews>
  <sheetFormatPr defaultRowHeight="11.25" x14ac:dyDescent="0.2"/>
  <cols>
    <col min="1" max="1" width="3.6640625" customWidth="1"/>
    <col min="2" max="2" width="91" customWidth="1"/>
    <col min="3" max="3" width="24.83203125" customWidth="1"/>
    <col min="5" max="5" width="10.5" bestFit="1" customWidth="1"/>
  </cols>
  <sheetData>
    <row r="1" spans="1:5" ht="12" x14ac:dyDescent="0.2">
      <c r="A1" s="9"/>
      <c r="B1" s="106" t="s">
        <v>43</v>
      </c>
      <c r="C1" s="9"/>
    </row>
    <row r="2" spans="1:5" ht="10.9" customHeight="1" x14ac:dyDescent="0.25">
      <c r="A2" s="9"/>
      <c r="B2" s="79"/>
      <c r="C2" s="9"/>
    </row>
    <row r="3" spans="1:5" ht="12" x14ac:dyDescent="0.2">
      <c r="A3" s="10"/>
      <c r="B3" s="44" t="s">
        <v>32</v>
      </c>
      <c r="C3" s="11">
        <v>4923</v>
      </c>
    </row>
    <row r="4" spans="1:5" ht="13.5" x14ac:dyDescent="0.25">
      <c r="A4" s="104"/>
      <c r="B4" s="103" t="s">
        <v>279</v>
      </c>
      <c r="C4" s="162"/>
    </row>
    <row r="5" spans="1:5" ht="10.9" customHeight="1" x14ac:dyDescent="0.2">
      <c r="A5" s="12"/>
      <c r="B5" s="164" t="s">
        <v>44</v>
      </c>
      <c r="C5" s="140">
        <v>958158.6</v>
      </c>
    </row>
    <row r="6" spans="1:5" ht="10.9" customHeight="1" x14ac:dyDescent="0.2">
      <c r="A6" s="12"/>
      <c r="B6" s="43" t="s">
        <v>45</v>
      </c>
      <c r="C6" s="142">
        <v>932294.26</v>
      </c>
    </row>
    <row r="7" spans="1:5" ht="10.9" customHeight="1" x14ac:dyDescent="0.2">
      <c r="A7" s="12"/>
      <c r="B7" s="43" t="s">
        <v>46</v>
      </c>
      <c r="C7" s="142">
        <v>1160515.8700000001</v>
      </c>
      <c r="E7" s="45"/>
    </row>
    <row r="8" spans="1:5" ht="10.9" customHeight="1" x14ac:dyDescent="0.2">
      <c r="A8" s="12"/>
      <c r="B8" s="43"/>
      <c r="C8" s="143"/>
    </row>
    <row r="9" spans="1:5" ht="10.9" customHeight="1" thickBot="1" x14ac:dyDescent="0.25">
      <c r="A9" s="69"/>
      <c r="B9" s="68" t="s">
        <v>50</v>
      </c>
      <c r="C9" s="144" t="s">
        <v>39</v>
      </c>
    </row>
    <row r="10" spans="1:5" ht="10.9" customHeight="1" thickBot="1" x14ac:dyDescent="0.25">
      <c r="A10" s="65">
        <v>1</v>
      </c>
      <c r="B10" s="49" t="s">
        <v>23</v>
      </c>
      <c r="C10" s="55">
        <f>SUM(C11:C15)</f>
        <v>147399.12</v>
      </c>
    </row>
    <row r="11" spans="1:5" ht="10.9" customHeight="1" x14ac:dyDescent="0.2">
      <c r="A11" s="13"/>
      <c r="B11" s="14" t="s">
        <v>26</v>
      </c>
      <c r="C11" s="7"/>
    </row>
    <row r="12" spans="1:5" ht="10.9" customHeight="1" x14ac:dyDescent="0.2">
      <c r="A12" s="13"/>
      <c r="B12" s="14" t="s">
        <v>28</v>
      </c>
      <c r="C12" s="8">
        <f>95238+19238.08</f>
        <v>114476.08</v>
      </c>
    </row>
    <row r="13" spans="1:5" ht="10.9" customHeight="1" x14ac:dyDescent="0.2">
      <c r="A13" s="13"/>
      <c r="B13" s="14" t="s">
        <v>29</v>
      </c>
      <c r="C13" s="8"/>
    </row>
    <row r="14" spans="1:5" ht="10.9" customHeight="1" x14ac:dyDescent="0.2">
      <c r="A14" s="13"/>
      <c r="B14" s="14" t="s">
        <v>42</v>
      </c>
      <c r="C14" s="39">
        <f>10073.49+2854.08+1657.77+954.03+7693.21+1155.78+6500</f>
        <v>30888.36</v>
      </c>
    </row>
    <row r="15" spans="1:5" ht="10.9" customHeight="1" thickBot="1" x14ac:dyDescent="0.25">
      <c r="A15" s="13"/>
      <c r="B15" s="14" t="s">
        <v>27</v>
      </c>
      <c r="C15" s="39">
        <v>2034.68</v>
      </c>
    </row>
    <row r="16" spans="1:5" ht="10.9" customHeight="1" thickBot="1" x14ac:dyDescent="0.25">
      <c r="A16" s="66">
        <v>2</v>
      </c>
      <c r="B16" s="50" t="s">
        <v>24</v>
      </c>
      <c r="C16" s="54">
        <f>SUM(C18:C40)</f>
        <v>616023.03</v>
      </c>
    </row>
    <row r="17" spans="1:3" ht="10.9" customHeight="1" x14ac:dyDescent="0.2">
      <c r="A17" s="15"/>
      <c r="B17" s="16" t="s">
        <v>17</v>
      </c>
      <c r="C17" s="145"/>
    </row>
    <row r="18" spans="1:3" ht="10.9" customHeight="1" x14ac:dyDescent="0.2">
      <c r="A18" s="29"/>
      <c r="B18" s="17" t="s">
        <v>6</v>
      </c>
      <c r="C18" s="18"/>
    </row>
    <row r="19" spans="1:3" ht="10.9" customHeight="1" x14ac:dyDescent="0.2">
      <c r="A19" s="29"/>
      <c r="B19" s="19" t="s">
        <v>7</v>
      </c>
      <c r="C19" s="39"/>
    </row>
    <row r="20" spans="1:3" ht="10.9" customHeight="1" x14ac:dyDescent="0.2">
      <c r="A20" s="29"/>
      <c r="B20" s="19" t="s">
        <v>9</v>
      </c>
      <c r="C20" s="20"/>
    </row>
    <row r="21" spans="1:3" ht="10.9" customHeight="1" x14ac:dyDescent="0.2">
      <c r="A21" s="29"/>
      <c r="B21" s="19" t="s">
        <v>8</v>
      </c>
      <c r="C21" s="39">
        <v>302119.40999999997</v>
      </c>
    </row>
    <row r="22" spans="1:3" ht="10.9" customHeight="1" x14ac:dyDescent="0.2">
      <c r="A22" s="29"/>
      <c r="B22" s="19" t="s">
        <v>10</v>
      </c>
      <c r="C22" s="20"/>
    </row>
    <row r="23" spans="1:3" ht="10.9" customHeight="1" x14ac:dyDescent="0.2">
      <c r="A23" s="29"/>
      <c r="B23" s="19" t="s">
        <v>11</v>
      </c>
      <c r="C23" s="20"/>
    </row>
    <row r="24" spans="1:3" ht="10.9" customHeight="1" x14ac:dyDescent="0.2">
      <c r="A24" s="29"/>
      <c r="B24" s="19" t="s">
        <v>12</v>
      </c>
      <c r="C24" s="20"/>
    </row>
    <row r="25" spans="1:3" ht="10.9" customHeight="1" x14ac:dyDescent="0.2">
      <c r="A25" s="29"/>
      <c r="B25" s="19" t="s">
        <v>13</v>
      </c>
      <c r="C25" s="20"/>
    </row>
    <row r="26" spans="1:3" ht="10.9" customHeight="1" x14ac:dyDescent="0.2">
      <c r="A26" s="29"/>
      <c r="B26" s="17" t="s">
        <v>92</v>
      </c>
      <c r="C26" s="84">
        <v>31396.14</v>
      </c>
    </row>
    <row r="27" spans="1:3" ht="10.9" customHeight="1" x14ac:dyDescent="0.2">
      <c r="A27" s="29"/>
      <c r="B27" s="19" t="s">
        <v>93</v>
      </c>
      <c r="C27" s="39">
        <v>19614.150000000001</v>
      </c>
    </row>
    <row r="28" spans="1:3" ht="10.9" customHeight="1" x14ac:dyDescent="0.2">
      <c r="A28" s="29"/>
      <c r="B28" s="19" t="s">
        <v>94</v>
      </c>
      <c r="C28" s="39">
        <v>3941.92</v>
      </c>
    </row>
    <row r="29" spans="1:3" ht="10.9" customHeight="1" x14ac:dyDescent="0.2">
      <c r="A29" s="29"/>
      <c r="B29" s="122" t="s">
        <v>95</v>
      </c>
      <c r="C29" s="40">
        <v>2256.11</v>
      </c>
    </row>
    <row r="30" spans="1:3" ht="10.9" customHeight="1" x14ac:dyDescent="0.2">
      <c r="A30" s="29"/>
      <c r="B30" s="41" t="s">
        <v>14</v>
      </c>
      <c r="C30" s="84"/>
    </row>
    <row r="31" spans="1:3" ht="10.9" customHeight="1" x14ac:dyDescent="0.2">
      <c r="A31" s="29"/>
      <c r="B31" s="22" t="s">
        <v>38</v>
      </c>
      <c r="C31" s="39">
        <v>4937.8</v>
      </c>
    </row>
    <row r="32" spans="1:3" ht="10.9" customHeight="1" x14ac:dyDescent="0.2">
      <c r="A32" s="29"/>
      <c r="B32" s="22" t="s">
        <v>37</v>
      </c>
      <c r="C32" s="39"/>
    </row>
    <row r="33" spans="1:3" ht="10.9" customHeight="1" x14ac:dyDescent="0.2">
      <c r="A33" s="29"/>
      <c r="B33" s="22" t="s">
        <v>36</v>
      </c>
      <c r="C33" s="39">
        <v>542.82000000000005</v>
      </c>
    </row>
    <row r="34" spans="1:3" ht="10.9" customHeight="1" x14ac:dyDescent="0.2">
      <c r="A34" s="29"/>
      <c r="B34" s="42" t="s">
        <v>35</v>
      </c>
      <c r="C34" s="40">
        <v>192567.22</v>
      </c>
    </row>
    <row r="35" spans="1:3" ht="10.9" customHeight="1" x14ac:dyDescent="0.2">
      <c r="A35" s="24"/>
      <c r="B35" s="25" t="s">
        <v>18</v>
      </c>
      <c r="C35" s="26"/>
    </row>
    <row r="36" spans="1:3" ht="10.9" customHeight="1" x14ac:dyDescent="0.2">
      <c r="A36" s="27"/>
      <c r="B36" s="28" t="s">
        <v>15</v>
      </c>
      <c r="C36" s="18"/>
    </row>
    <row r="37" spans="1:3" ht="10.9" customHeight="1" x14ac:dyDescent="0.2">
      <c r="A37" s="29"/>
      <c r="B37" s="30" t="s">
        <v>20</v>
      </c>
      <c r="C37" s="39">
        <f>17860.03+3572.01</f>
        <v>21432.04</v>
      </c>
    </row>
    <row r="38" spans="1:3" ht="10.9" customHeight="1" x14ac:dyDescent="0.2">
      <c r="A38" s="29"/>
      <c r="B38" s="30" t="s">
        <v>21</v>
      </c>
      <c r="C38" s="20"/>
    </row>
    <row r="39" spans="1:3" ht="10.9" customHeight="1" x14ac:dyDescent="0.2">
      <c r="A39" s="29"/>
      <c r="B39" s="30" t="s">
        <v>22</v>
      </c>
      <c r="C39" s="20"/>
    </row>
    <row r="40" spans="1:3" ht="10.9" customHeight="1" thickBot="1" x14ac:dyDescent="0.25">
      <c r="A40" s="29"/>
      <c r="B40" s="31" t="s">
        <v>55</v>
      </c>
      <c r="C40" s="39">
        <v>37215.42</v>
      </c>
    </row>
    <row r="41" spans="1:3" ht="10.9" customHeight="1" thickBot="1" x14ac:dyDescent="0.25">
      <c r="A41" s="146">
        <v>3</v>
      </c>
      <c r="B41" s="113" t="s">
        <v>0</v>
      </c>
      <c r="C41" s="85">
        <v>35445.599999999999</v>
      </c>
    </row>
    <row r="42" spans="1:3" ht="10.9" customHeight="1" thickBot="1" x14ac:dyDescent="0.25">
      <c r="A42" s="66">
        <v>4</v>
      </c>
      <c r="B42" s="116" t="s">
        <v>25</v>
      </c>
      <c r="C42" s="54">
        <v>48146.94</v>
      </c>
    </row>
    <row r="43" spans="1:3" ht="10.9" customHeight="1" thickBot="1" x14ac:dyDescent="0.25">
      <c r="A43" s="147">
        <v>5</v>
      </c>
      <c r="B43" s="114" t="s">
        <v>1</v>
      </c>
      <c r="C43" s="115">
        <v>13500</v>
      </c>
    </row>
    <row r="44" spans="1:3" ht="10.9" customHeight="1" thickBot="1" x14ac:dyDescent="0.25">
      <c r="A44" s="148">
        <v>6</v>
      </c>
      <c r="B44" s="117" t="s">
        <v>2</v>
      </c>
      <c r="C44" s="121">
        <f>SUM(C45:C51)</f>
        <v>163831</v>
      </c>
    </row>
    <row r="45" spans="1:3" ht="10.9" customHeight="1" x14ac:dyDescent="0.2">
      <c r="A45" s="67"/>
      <c r="B45" s="76" t="s">
        <v>288</v>
      </c>
      <c r="C45" s="7">
        <v>9200</v>
      </c>
    </row>
    <row r="46" spans="1:3" ht="10.9" customHeight="1" x14ac:dyDescent="0.2">
      <c r="A46" s="67"/>
      <c r="B46" s="76" t="s">
        <v>292</v>
      </c>
      <c r="C46" s="7">
        <v>12579</v>
      </c>
    </row>
    <row r="47" spans="1:3" ht="10.9" customHeight="1" x14ac:dyDescent="0.2">
      <c r="A47" s="67"/>
      <c r="B47" s="76" t="s">
        <v>289</v>
      </c>
      <c r="C47" s="7">
        <v>4200</v>
      </c>
    </row>
    <row r="48" spans="1:3" ht="10.9" customHeight="1" x14ac:dyDescent="0.2">
      <c r="A48" s="67"/>
      <c r="B48" s="76" t="s">
        <v>290</v>
      </c>
      <c r="C48" s="7">
        <v>47220</v>
      </c>
    </row>
    <row r="49" spans="1:3" ht="10.9" customHeight="1" x14ac:dyDescent="0.2">
      <c r="A49" s="67"/>
      <c r="B49" s="76" t="s">
        <v>291</v>
      </c>
      <c r="C49" s="7">
        <v>28400</v>
      </c>
    </row>
    <row r="50" spans="1:3" ht="10.9" customHeight="1" x14ac:dyDescent="0.2">
      <c r="A50" s="67"/>
      <c r="B50" s="76" t="s">
        <v>249</v>
      </c>
      <c r="C50" s="7">
        <v>1713</v>
      </c>
    </row>
    <row r="51" spans="1:3" ht="10.9" customHeight="1" thickBot="1" x14ac:dyDescent="0.25">
      <c r="A51" s="67"/>
      <c r="B51" s="76" t="s">
        <v>236</v>
      </c>
      <c r="C51" s="7">
        <v>60519</v>
      </c>
    </row>
    <row r="52" spans="1:3" ht="10.9" customHeight="1" x14ac:dyDescent="0.2">
      <c r="A52" s="149">
        <v>7</v>
      </c>
      <c r="B52" s="126" t="s">
        <v>48</v>
      </c>
      <c r="C52" s="150">
        <v>62325.18</v>
      </c>
    </row>
    <row r="53" spans="1:3" ht="10.9" customHeight="1" thickBot="1" x14ac:dyDescent="0.25">
      <c r="A53" s="65"/>
      <c r="B53" s="127" t="s">
        <v>48</v>
      </c>
      <c r="C53" s="151">
        <v>73845</v>
      </c>
    </row>
    <row r="54" spans="1:3" ht="10.9" customHeight="1" x14ac:dyDescent="0.2">
      <c r="A54" s="38"/>
      <c r="B54" s="80" t="s">
        <v>49</v>
      </c>
      <c r="C54" s="160" t="s">
        <v>39</v>
      </c>
    </row>
    <row r="55" spans="1:3" ht="10.9" customHeight="1" x14ac:dyDescent="0.2">
      <c r="A55" s="38"/>
      <c r="B55" s="62" t="s">
        <v>52</v>
      </c>
      <c r="C55" s="130">
        <v>309600</v>
      </c>
    </row>
    <row r="56" spans="1:3" ht="10.9" customHeight="1" x14ac:dyDescent="0.2">
      <c r="A56" s="38"/>
      <c r="B56" s="43" t="s">
        <v>44</v>
      </c>
      <c r="C56" s="59">
        <v>277329.59999999998</v>
      </c>
    </row>
    <row r="57" spans="1:3" ht="10.9" customHeight="1" x14ac:dyDescent="0.2">
      <c r="A57" s="38"/>
      <c r="B57" s="43" t="s">
        <v>45</v>
      </c>
      <c r="C57" s="59">
        <f>277085.62+15457.03</f>
        <v>292542.65000000002</v>
      </c>
    </row>
    <row r="58" spans="1:3" ht="10.9" customHeight="1" x14ac:dyDescent="0.2">
      <c r="A58" s="38"/>
      <c r="B58" s="43" t="s">
        <v>46</v>
      </c>
      <c r="C58" s="59">
        <f>C61</f>
        <v>139253</v>
      </c>
    </row>
    <row r="59" spans="1:3" ht="10.9" customHeight="1" x14ac:dyDescent="0.2">
      <c r="A59" s="38"/>
      <c r="B59" s="43"/>
      <c r="C59" s="59"/>
    </row>
    <row r="60" spans="1:3" ht="10.9" customHeight="1" x14ac:dyDescent="0.2">
      <c r="A60" s="38"/>
      <c r="B60" s="62" t="s">
        <v>53</v>
      </c>
      <c r="C60" s="129">
        <f>C57+C55-C58</f>
        <v>462889.65</v>
      </c>
    </row>
    <row r="61" spans="1:3" ht="10.9" customHeight="1" x14ac:dyDescent="0.2">
      <c r="A61" s="38">
        <v>8</v>
      </c>
      <c r="B61" s="51" t="s">
        <v>3</v>
      </c>
      <c r="C61" s="56">
        <f>SUM(C62:C63)</f>
        <v>139253</v>
      </c>
    </row>
    <row r="62" spans="1:3" ht="10.9" customHeight="1" x14ac:dyDescent="0.2">
      <c r="A62" s="32"/>
      <c r="B62" s="33" t="s">
        <v>5</v>
      </c>
      <c r="C62" s="34">
        <v>115000</v>
      </c>
    </row>
    <row r="63" spans="1:3" ht="10.9" customHeight="1" x14ac:dyDescent="0.2">
      <c r="A63" s="32"/>
      <c r="B63" s="33" t="s">
        <v>4</v>
      </c>
      <c r="C63" s="34">
        <v>24253</v>
      </c>
    </row>
    <row r="64" spans="1:3" ht="10.9" customHeight="1" x14ac:dyDescent="0.2">
      <c r="A64" s="152"/>
      <c r="B64" s="90" t="s">
        <v>80</v>
      </c>
      <c r="C64" s="91" t="s">
        <v>81</v>
      </c>
    </row>
    <row r="65" spans="1:3" ht="10.9" customHeight="1" x14ac:dyDescent="0.2">
      <c r="A65" s="155"/>
      <c r="B65" s="89"/>
      <c r="C65" s="92" t="s">
        <v>82</v>
      </c>
    </row>
    <row r="66" spans="1:3" ht="10.9" customHeight="1" x14ac:dyDescent="0.2">
      <c r="A66" s="155"/>
      <c r="B66" s="88" t="s">
        <v>24</v>
      </c>
      <c r="C66" s="88">
        <v>7.5</v>
      </c>
    </row>
    <row r="67" spans="1:3" ht="10.9" customHeight="1" x14ac:dyDescent="0.2">
      <c r="A67" s="155"/>
      <c r="B67" s="88" t="s">
        <v>78</v>
      </c>
      <c r="C67" s="88">
        <v>2.2999999999999998</v>
      </c>
    </row>
    <row r="68" spans="1:3" ht="10.9" customHeight="1" x14ac:dyDescent="0.2">
      <c r="A68" s="155"/>
      <c r="B68" s="88" t="s">
        <v>77</v>
      </c>
      <c r="C68" s="88">
        <v>4</v>
      </c>
    </row>
    <row r="69" spans="1:3" ht="10.9" customHeight="1" x14ac:dyDescent="0.2">
      <c r="A69" s="155"/>
      <c r="B69" s="88" t="s">
        <v>76</v>
      </c>
      <c r="C69" s="88">
        <v>1.3</v>
      </c>
    </row>
    <row r="70" spans="1:3" ht="10.9" customHeight="1" x14ac:dyDescent="0.2">
      <c r="A70" s="155"/>
      <c r="B70" s="88" t="s">
        <v>75</v>
      </c>
      <c r="C70" s="88">
        <v>1.65</v>
      </c>
    </row>
    <row r="71" spans="1:3" ht="10.9" customHeight="1" x14ac:dyDescent="0.2">
      <c r="A71" s="155"/>
      <c r="B71" s="88" t="s">
        <v>48</v>
      </c>
      <c r="C71" s="88">
        <v>2.5</v>
      </c>
    </row>
    <row r="72" spans="1:3" ht="10.9" customHeight="1" x14ac:dyDescent="0.2">
      <c r="A72" s="155"/>
      <c r="B72" s="125" t="s">
        <v>1</v>
      </c>
      <c r="C72" s="125">
        <v>0.4</v>
      </c>
    </row>
    <row r="73" spans="1:3" ht="10.9" customHeight="1" x14ac:dyDescent="0.2">
      <c r="A73" s="155"/>
      <c r="B73" s="125"/>
      <c r="C73" s="125"/>
    </row>
    <row r="74" spans="1:3" ht="10.9" customHeight="1" x14ac:dyDescent="0.2">
      <c r="A74" s="155"/>
      <c r="B74" s="88" t="s">
        <v>79</v>
      </c>
      <c r="C74" s="88">
        <f>SUM(C66:C72)</f>
        <v>19.649999999999999</v>
      </c>
    </row>
    <row r="75" spans="1:3" ht="10.9" customHeight="1" x14ac:dyDescent="0.2">
      <c r="A75" s="155"/>
      <c r="B75" s="171"/>
      <c r="C75" s="167"/>
    </row>
    <row r="76" spans="1:3" ht="10.9" customHeight="1" x14ac:dyDescent="0.2">
      <c r="A76" s="155"/>
      <c r="B76" s="155"/>
      <c r="C76" s="168"/>
    </row>
    <row r="77" spans="1:3" ht="10.9" customHeight="1" x14ac:dyDescent="0.2">
      <c r="A77" s="155"/>
      <c r="B77" s="173" t="s">
        <v>49</v>
      </c>
      <c r="C77" s="96">
        <v>5</v>
      </c>
    </row>
    <row r="78" spans="1:3" ht="10.9" customHeight="1" x14ac:dyDescent="0.2">
      <c r="A78" s="155"/>
      <c r="B78" s="172"/>
      <c r="C78" s="170"/>
    </row>
    <row r="79" spans="1:3" ht="10.9" customHeight="1" x14ac:dyDescent="0.2">
      <c r="A79" s="155"/>
      <c r="B79" s="172"/>
      <c r="C79" s="170"/>
    </row>
    <row r="80" spans="1:3" ht="10.9" customHeight="1" x14ac:dyDescent="0.2">
      <c r="A80" s="155"/>
      <c r="B80" s="174" t="s">
        <v>253</v>
      </c>
      <c r="C80" s="125">
        <v>35</v>
      </c>
    </row>
    <row r="81" spans="1:3" ht="10.9" customHeight="1" x14ac:dyDescent="0.2">
      <c r="A81" s="89"/>
      <c r="B81" s="174" t="s">
        <v>254</v>
      </c>
      <c r="C81" s="125">
        <v>35.5</v>
      </c>
    </row>
    <row r="82" spans="1:3" ht="10.9" customHeight="1" x14ac:dyDescent="0.2">
      <c r="B82" s="138"/>
      <c r="C82" s="138"/>
    </row>
    <row r="83" spans="1:3" ht="10.9" customHeight="1" x14ac:dyDescent="0.2">
      <c r="B83" s="138"/>
      <c r="C83" s="138"/>
    </row>
    <row r="84" spans="1:3" ht="10.9" customHeight="1" x14ac:dyDescent="0.2">
      <c r="B84" s="1" t="s">
        <v>31</v>
      </c>
      <c r="C84" s="86" t="s">
        <v>30</v>
      </c>
    </row>
    <row r="85" spans="1:3" ht="10.9" customHeight="1" x14ac:dyDescent="0.2"/>
    <row r="86" spans="1:3" ht="10.9" customHeight="1" x14ac:dyDescent="0.2"/>
    <row r="87" spans="1:3" ht="10.9" customHeight="1" x14ac:dyDescent="0.2"/>
    <row r="88" spans="1:3" ht="10.9" customHeight="1" x14ac:dyDescent="0.2"/>
    <row r="89" spans="1:3" ht="10.9" customHeight="1" x14ac:dyDescent="0.2"/>
    <row r="90" spans="1:3" ht="10.9" customHeight="1" x14ac:dyDescent="0.2"/>
    <row r="91" spans="1:3" ht="10.9" customHeight="1" x14ac:dyDescent="0.2"/>
    <row r="92" spans="1:3" ht="10.9" customHeight="1" x14ac:dyDescent="0.2"/>
    <row r="93" spans="1:3" ht="10.9" customHeight="1" x14ac:dyDescent="0.2"/>
    <row r="94" spans="1:3" ht="10.9" customHeight="1" x14ac:dyDescent="0.2"/>
    <row r="95" spans="1:3" ht="10.9" customHeight="1" x14ac:dyDescent="0.2"/>
    <row r="96" spans="1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topLeftCell="A67" workbookViewId="0">
      <selection activeCell="B92" sqref="B92:C93"/>
    </sheetView>
  </sheetViews>
  <sheetFormatPr defaultRowHeight="11.25" x14ac:dyDescent="0.2"/>
  <cols>
    <col min="1" max="1" width="3" customWidth="1"/>
    <col min="2" max="2" width="84.33203125" customWidth="1"/>
    <col min="3" max="3" width="19.66406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1620.4</v>
      </c>
    </row>
    <row r="4" spans="1:3" ht="13.5" x14ac:dyDescent="0.25">
      <c r="A4" s="104"/>
      <c r="B4" s="103" t="s">
        <v>177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379863.32</v>
      </c>
    </row>
    <row r="7" spans="1:3" ht="10.9" customHeight="1" x14ac:dyDescent="0.2">
      <c r="A7" s="12"/>
      <c r="B7" s="43" t="s">
        <v>45</v>
      </c>
      <c r="C7" s="142">
        <v>437738.48</v>
      </c>
    </row>
    <row r="8" spans="1:3" ht="10.9" customHeight="1" x14ac:dyDescent="0.2">
      <c r="A8" s="12"/>
      <c r="B8" s="43" t="s">
        <v>46</v>
      </c>
      <c r="C8" s="142">
        <v>639668.91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66269.2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v>49719.03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12562.56</v>
      </c>
    </row>
    <row r="16" spans="1:3" ht="10.9" customHeight="1" thickBot="1" x14ac:dyDescent="0.25">
      <c r="A16" s="13"/>
      <c r="B16" s="14" t="s">
        <v>27</v>
      </c>
      <c r="C16" s="39">
        <v>3987.61</v>
      </c>
    </row>
    <row r="17" spans="1:3" ht="10.9" customHeight="1" thickBot="1" x14ac:dyDescent="0.25">
      <c r="A17" s="66">
        <v>2</v>
      </c>
      <c r="B17" s="50" t="s">
        <v>24</v>
      </c>
      <c r="C17" s="54">
        <f>SUM(C19:C43)</f>
        <v>193827.33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v>51599.54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16411.2</v>
      </c>
    </row>
    <row r="28" spans="1:3" ht="10.9" customHeight="1" x14ac:dyDescent="0.2">
      <c r="A28" s="29"/>
      <c r="B28" s="19" t="s">
        <v>93</v>
      </c>
      <c r="C28" s="39">
        <v>6497.73</v>
      </c>
    </row>
    <row r="29" spans="1:3" ht="10.9" customHeight="1" x14ac:dyDescent="0.2">
      <c r="A29" s="29"/>
      <c r="B29" s="19" t="s">
        <v>94</v>
      </c>
      <c r="C29" s="39">
        <v>1297</v>
      </c>
    </row>
    <row r="30" spans="1:3" ht="10.9" customHeight="1" x14ac:dyDescent="0.2">
      <c r="A30" s="29"/>
      <c r="B30" s="122" t="s">
        <v>95</v>
      </c>
      <c r="C30" s="40">
        <v>742.3</v>
      </c>
    </row>
    <row r="31" spans="1:3" ht="10.9" customHeight="1" x14ac:dyDescent="0.2">
      <c r="A31" s="29"/>
      <c r="B31" s="41" t="s">
        <v>14</v>
      </c>
      <c r="C31" s="84">
        <v>6740.66</v>
      </c>
    </row>
    <row r="32" spans="1:3" ht="10.9" customHeight="1" x14ac:dyDescent="0.2">
      <c r="A32" s="29"/>
      <c r="B32" s="22" t="s">
        <v>38</v>
      </c>
      <c r="C32" s="39">
        <v>4714.63</v>
      </c>
    </row>
    <row r="33" spans="1:3" ht="10.9" customHeight="1" x14ac:dyDescent="0.2">
      <c r="A33" s="29"/>
      <c r="B33" s="22" t="s">
        <v>37</v>
      </c>
      <c r="C33" s="39"/>
    </row>
    <row r="34" spans="1:3" ht="10.9" customHeight="1" x14ac:dyDescent="0.2">
      <c r="A34" s="29"/>
      <c r="B34" s="22" t="s">
        <v>36</v>
      </c>
      <c r="C34" s="39">
        <v>178.61</v>
      </c>
    </row>
    <row r="35" spans="1:3" ht="10.9" customHeight="1" x14ac:dyDescent="0.2">
      <c r="A35" s="29"/>
      <c r="B35" s="22" t="s">
        <v>176</v>
      </c>
      <c r="C35" s="39">
        <v>6552</v>
      </c>
    </row>
    <row r="36" spans="1:3" ht="10.9" customHeight="1" x14ac:dyDescent="0.2">
      <c r="A36" s="29"/>
      <c r="B36" s="22" t="s">
        <v>135</v>
      </c>
      <c r="C36" s="39">
        <v>11034</v>
      </c>
    </row>
    <row r="37" spans="1:3" ht="10.9" customHeight="1" x14ac:dyDescent="0.2">
      <c r="A37" s="29"/>
      <c r="B37" s="42" t="s">
        <v>35</v>
      </c>
      <c r="C37" s="40">
        <v>63319.519999999997</v>
      </c>
    </row>
    <row r="38" spans="1:3" ht="10.9" customHeight="1" x14ac:dyDescent="0.2">
      <c r="A38" s="24"/>
      <c r="B38" s="25" t="s">
        <v>18</v>
      </c>
      <c r="C38" s="26"/>
    </row>
    <row r="39" spans="1:3" ht="10.9" customHeight="1" x14ac:dyDescent="0.2">
      <c r="A39" s="27"/>
      <c r="B39" s="28" t="s">
        <v>15</v>
      </c>
      <c r="C39" s="18"/>
    </row>
    <row r="40" spans="1:3" ht="10.9" customHeight="1" x14ac:dyDescent="0.2">
      <c r="A40" s="29"/>
      <c r="B40" s="30" t="s">
        <v>20</v>
      </c>
      <c r="C40" s="39">
        <v>7054.33</v>
      </c>
    </row>
    <row r="41" spans="1:3" ht="10.9" customHeight="1" x14ac:dyDescent="0.2">
      <c r="A41" s="29"/>
      <c r="B41" s="30" t="s">
        <v>21</v>
      </c>
      <c r="C41" s="20"/>
    </row>
    <row r="42" spans="1:3" ht="10.9" customHeight="1" x14ac:dyDescent="0.2">
      <c r="A42" s="29"/>
      <c r="B42" s="30" t="s">
        <v>22</v>
      </c>
      <c r="C42" s="20"/>
    </row>
    <row r="43" spans="1:3" ht="10.9" customHeight="1" thickBot="1" x14ac:dyDescent="0.25">
      <c r="A43" s="29"/>
      <c r="B43" s="31" t="s">
        <v>55</v>
      </c>
      <c r="C43" s="39">
        <v>17685.810000000001</v>
      </c>
    </row>
    <row r="44" spans="1:3" ht="10.9" customHeight="1" thickBot="1" x14ac:dyDescent="0.25">
      <c r="A44" s="146">
        <v>3</v>
      </c>
      <c r="B44" s="113" t="s">
        <v>0</v>
      </c>
      <c r="C44" s="85">
        <v>11618.38</v>
      </c>
    </row>
    <row r="45" spans="1:3" ht="10.9" customHeight="1" thickBot="1" x14ac:dyDescent="0.25">
      <c r="A45" s="66">
        <v>4</v>
      </c>
      <c r="B45" s="116" t="s">
        <v>25</v>
      </c>
      <c r="C45" s="54">
        <v>16205.74</v>
      </c>
    </row>
    <row r="46" spans="1:3" ht="10.9" customHeight="1" thickBot="1" x14ac:dyDescent="0.25">
      <c r="A46" s="147">
        <v>5</v>
      </c>
      <c r="B46" s="114" t="s">
        <v>1</v>
      </c>
      <c r="C46" s="115">
        <v>15000</v>
      </c>
    </row>
    <row r="47" spans="1:3" ht="10.9" customHeight="1" thickBot="1" x14ac:dyDescent="0.25">
      <c r="A47" s="148">
        <v>6</v>
      </c>
      <c r="B47" s="117" t="s">
        <v>2</v>
      </c>
      <c r="C47" s="121">
        <f>SUM(C48:C50)</f>
        <v>291928</v>
      </c>
    </row>
    <row r="48" spans="1:3" ht="10.9" customHeight="1" x14ac:dyDescent="0.2">
      <c r="A48" s="67"/>
      <c r="B48" s="76" t="s">
        <v>192</v>
      </c>
      <c r="C48" s="7">
        <v>157500</v>
      </c>
    </row>
    <row r="49" spans="1:3" ht="10.9" customHeight="1" x14ac:dyDescent="0.2">
      <c r="A49" s="67"/>
      <c r="B49" s="76" t="s">
        <v>193</v>
      </c>
      <c r="C49" s="7">
        <f>66322+61070</f>
        <v>127392</v>
      </c>
    </row>
    <row r="50" spans="1:3" ht="10.9" customHeight="1" thickBot="1" x14ac:dyDescent="0.25">
      <c r="A50" s="67"/>
      <c r="B50" s="76" t="s">
        <v>194</v>
      </c>
      <c r="C50" s="7">
        <v>7036</v>
      </c>
    </row>
    <row r="51" spans="1:3" ht="10.9" customHeight="1" x14ac:dyDescent="0.2">
      <c r="A51" s="149">
        <v>7</v>
      </c>
      <c r="B51" s="126" t="s">
        <v>48</v>
      </c>
      <c r="C51" s="150">
        <v>20514.259999999998</v>
      </c>
    </row>
    <row r="52" spans="1:3" ht="10.9" customHeight="1" thickBot="1" x14ac:dyDescent="0.25">
      <c r="A52" s="65"/>
      <c r="B52" s="127" t="s">
        <v>48</v>
      </c>
      <c r="C52" s="151">
        <v>24306</v>
      </c>
    </row>
    <row r="53" spans="1:3" ht="10.9" customHeight="1" x14ac:dyDescent="0.2">
      <c r="A53" s="188"/>
      <c r="B53" s="132"/>
      <c r="C53" s="189"/>
    </row>
    <row r="54" spans="1:3" ht="10.9" customHeight="1" x14ac:dyDescent="0.2">
      <c r="A54" s="188"/>
      <c r="B54" s="132"/>
      <c r="C54" s="189"/>
    </row>
    <row r="55" spans="1:3" ht="10.9" customHeight="1" x14ac:dyDescent="0.2">
      <c r="A55" s="188"/>
      <c r="B55" s="132"/>
      <c r="C55" s="189"/>
    </row>
    <row r="56" spans="1:3" ht="10.9" customHeight="1" x14ac:dyDescent="0.2">
      <c r="A56" s="188"/>
      <c r="B56" s="132"/>
      <c r="C56" s="189"/>
    </row>
    <row r="57" spans="1:3" ht="10.9" customHeight="1" x14ac:dyDescent="0.2">
      <c r="A57" s="188"/>
      <c r="B57" s="132"/>
      <c r="C57" s="189"/>
    </row>
    <row r="58" spans="1:3" ht="10.9" customHeight="1" x14ac:dyDescent="0.2">
      <c r="A58" s="188"/>
      <c r="B58" s="132"/>
      <c r="C58" s="189"/>
    </row>
    <row r="59" spans="1:3" ht="10.9" customHeight="1" x14ac:dyDescent="0.2">
      <c r="A59" s="188"/>
      <c r="B59" s="132"/>
      <c r="C59" s="189"/>
    </row>
    <row r="60" spans="1:3" ht="10.9" customHeight="1" x14ac:dyDescent="0.2">
      <c r="A60" s="81"/>
      <c r="B60" s="120"/>
      <c r="C60" s="60"/>
    </row>
    <row r="61" spans="1:3" ht="10.9" customHeight="1" x14ac:dyDescent="0.2">
      <c r="A61" s="81"/>
      <c r="B61" s="120"/>
      <c r="C61" s="107" t="s">
        <v>39</v>
      </c>
    </row>
    <row r="62" spans="1:3" ht="10.9" customHeight="1" x14ac:dyDescent="0.2">
      <c r="A62" s="38"/>
      <c r="B62" s="80" t="s">
        <v>49</v>
      </c>
      <c r="C62" s="53"/>
    </row>
    <row r="63" spans="1:3" ht="10.9" customHeight="1" x14ac:dyDescent="0.2">
      <c r="A63" s="38"/>
      <c r="B63" s="62" t="s">
        <v>52</v>
      </c>
      <c r="C63" s="63">
        <v>-74300</v>
      </c>
    </row>
    <row r="64" spans="1:3" ht="10.9" customHeight="1" x14ac:dyDescent="0.2">
      <c r="A64" s="38"/>
      <c r="B64" s="43" t="s">
        <v>44</v>
      </c>
      <c r="C64" s="59">
        <v>79659</v>
      </c>
    </row>
    <row r="65" spans="1:3" ht="10.9" customHeight="1" x14ac:dyDescent="0.2">
      <c r="A65" s="38"/>
      <c r="B65" s="43" t="s">
        <v>45</v>
      </c>
      <c r="C65" s="59">
        <f>77397.35+3777.62+11040+24170</f>
        <v>116384.97</v>
      </c>
    </row>
    <row r="66" spans="1:3" ht="10.9" customHeight="1" x14ac:dyDescent="0.2">
      <c r="A66" s="38"/>
      <c r="B66" s="43" t="s">
        <v>46</v>
      </c>
      <c r="C66" s="59">
        <f>C69</f>
        <v>18776</v>
      </c>
    </row>
    <row r="67" spans="1:3" ht="10.9" customHeight="1" x14ac:dyDescent="0.2">
      <c r="A67" s="38"/>
      <c r="B67" s="43"/>
      <c r="C67" s="59"/>
    </row>
    <row r="68" spans="1:3" ht="10.9" customHeight="1" x14ac:dyDescent="0.2">
      <c r="A68" s="38"/>
      <c r="B68" s="62" t="s">
        <v>53</v>
      </c>
      <c r="C68" s="129">
        <f>C65+C63-C66</f>
        <v>23308.97</v>
      </c>
    </row>
    <row r="69" spans="1:3" ht="10.9" customHeight="1" x14ac:dyDescent="0.2">
      <c r="A69" s="38">
        <v>8</v>
      </c>
      <c r="B69" s="51" t="s">
        <v>3</v>
      </c>
      <c r="C69" s="56">
        <f>SUM(C70:C72)</f>
        <v>18776</v>
      </c>
    </row>
    <row r="70" spans="1:3" ht="10.9" customHeight="1" x14ac:dyDescent="0.2">
      <c r="A70" s="32"/>
      <c r="B70" s="33" t="s">
        <v>4</v>
      </c>
      <c r="C70" s="34">
        <v>18776</v>
      </c>
    </row>
    <row r="71" spans="1:3" ht="10.9" customHeight="1" x14ac:dyDescent="0.2">
      <c r="A71" s="32"/>
      <c r="B71" s="33"/>
      <c r="C71" s="34"/>
    </row>
    <row r="72" spans="1:3" ht="10.9" customHeight="1" x14ac:dyDescent="0.2">
      <c r="A72" s="32"/>
      <c r="B72" s="33"/>
      <c r="C72" s="34"/>
    </row>
    <row r="73" spans="1:3" ht="10.9" customHeight="1" x14ac:dyDescent="0.2">
      <c r="A73" s="77"/>
      <c r="B73" s="78"/>
      <c r="C73" s="21"/>
    </row>
    <row r="74" spans="1:3" ht="10.9" customHeight="1" x14ac:dyDescent="0.2">
      <c r="A74" s="77"/>
      <c r="B74" s="78"/>
      <c r="C74" s="21"/>
    </row>
    <row r="75" spans="1:3" ht="10.9" customHeight="1" x14ac:dyDescent="0.2">
      <c r="A75" s="77"/>
      <c r="B75" s="78"/>
      <c r="C75" s="21"/>
    </row>
    <row r="76" spans="1:3" ht="10.9" customHeight="1" x14ac:dyDescent="0.2">
      <c r="A76" s="9"/>
      <c r="B76" s="1"/>
      <c r="C76" s="86"/>
    </row>
    <row r="77" spans="1:3" ht="10.9" customHeight="1" x14ac:dyDescent="0.2">
      <c r="A77" s="9"/>
      <c r="B77" s="1"/>
      <c r="C77" s="86"/>
    </row>
    <row r="78" spans="1:3" ht="10.9" customHeight="1" x14ac:dyDescent="0.2">
      <c r="A78" s="9"/>
      <c r="B78" s="90" t="s">
        <v>80</v>
      </c>
      <c r="C78" s="91" t="s">
        <v>81</v>
      </c>
    </row>
    <row r="79" spans="1:3" ht="10.9" customHeight="1" x14ac:dyDescent="0.2">
      <c r="B79" s="89"/>
      <c r="C79" s="92" t="s">
        <v>82</v>
      </c>
    </row>
    <row r="80" spans="1:3" ht="10.9" customHeight="1" x14ac:dyDescent="0.2">
      <c r="B80" s="88" t="s">
        <v>24</v>
      </c>
      <c r="C80" s="88">
        <v>8.15</v>
      </c>
    </row>
    <row r="81" spans="2:3" ht="10.9" customHeight="1" x14ac:dyDescent="0.2">
      <c r="B81" s="88" t="s">
        <v>78</v>
      </c>
      <c r="C81" s="88">
        <v>3.1</v>
      </c>
    </row>
    <row r="82" spans="2:3" ht="10.9" customHeight="1" x14ac:dyDescent="0.2">
      <c r="B82" s="88" t="s">
        <v>77</v>
      </c>
      <c r="C82" s="88">
        <v>5.4</v>
      </c>
    </row>
    <row r="83" spans="2:3" ht="10.9" customHeight="1" x14ac:dyDescent="0.2">
      <c r="B83" s="88" t="s">
        <v>76</v>
      </c>
      <c r="C83" s="88">
        <v>1.3</v>
      </c>
    </row>
    <row r="84" spans="2:3" ht="10.9" customHeight="1" x14ac:dyDescent="0.2">
      <c r="B84" s="88" t="s">
        <v>75</v>
      </c>
      <c r="C84" s="88">
        <v>1.65</v>
      </c>
    </row>
    <row r="85" spans="2:3" ht="10.9" customHeight="1" x14ac:dyDescent="0.2">
      <c r="B85" s="88" t="s">
        <v>48</v>
      </c>
      <c r="C85" s="88">
        <v>2.5</v>
      </c>
    </row>
    <row r="86" spans="2:3" ht="10.9" customHeight="1" x14ac:dyDescent="0.2">
      <c r="B86" s="125" t="s">
        <v>1</v>
      </c>
      <c r="C86" s="125">
        <v>0.4</v>
      </c>
    </row>
    <row r="87" spans="2:3" ht="10.9" customHeight="1" x14ac:dyDescent="0.2">
      <c r="B87" s="125"/>
      <c r="C87" s="125"/>
    </row>
    <row r="88" spans="2:3" ht="10.9" customHeight="1" x14ac:dyDescent="0.2">
      <c r="B88" s="88" t="s">
        <v>79</v>
      </c>
      <c r="C88" s="88">
        <f>SUM(C80:C86)</f>
        <v>22.499999999999996</v>
      </c>
    </row>
    <row r="89" spans="2:3" ht="10.9" customHeight="1" x14ac:dyDescent="0.2"/>
    <row r="90" spans="2:3" ht="10.9" customHeight="1" x14ac:dyDescent="0.2">
      <c r="B90" s="88" t="s">
        <v>49</v>
      </c>
      <c r="C90" s="88">
        <v>5</v>
      </c>
    </row>
    <row r="91" spans="2:3" ht="10.9" customHeight="1" x14ac:dyDescent="0.2"/>
    <row r="92" spans="2:3" ht="10.9" customHeight="1" x14ac:dyDescent="0.2">
      <c r="B92" s="125" t="s">
        <v>253</v>
      </c>
      <c r="C92" s="125">
        <v>35</v>
      </c>
    </row>
    <row r="93" spans="2:3" ht="10.9" customHeight="1" x14ac:dyDescent="0.2">
      <c r="B93" s="125" t="s">
        <v>254</v>
      </c>
      <c r="C93" s="125">
        <v>35.5</v>
      </c>
    </row>
    <row r="94" spans="2:3" ht="10.9" customHeight="1" x14ac:dyDescent="0.2">
      <c r="B94" s="138"/>
      <c r="C94" s="138"/>
    </row>
    <row r="95" spans="2:3" ht="10.9" customHeight="1" x14ac:dyDescent="0.2">
      <c r="B95" s="138"/>
      <c r="C95" s="138"/>
    </row>
    <row r="96" spans="2:3" ht="10.9" customHeight="1" x14ac:dyDescent="0.2">
      <c r="B96" s="1" t="s">
        <v>31</v>
      </c>
      <c r="C96" s="86" t="s">
        <v>30</v>
      </c>
    </row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ht="10.9" customHeight="1" x14ac:dyDescent="0.2"/>
    <row r="114" ht="10.9" customHeight="1" x14ac:dyDescent="0.2"/>
    <row r="115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topLeftCell="A76" workbookViewId="0">
      <selection activeCell="B94" sqref="B94:C95"/>
    </sheetView>
  </sheetViews>
  <sheetFormatPr defaultRowHeight="11.25" x14ac:dyDescent="0.2"/>
  <cols>
    <col min="1" max="1" width="3.6640625" customWidth="1"/>
    <col min="2" max="2" width="84.1640625" customWidth="1"/>
    <col min="3" max="3" width="20.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4442.3500000000004</v>
      </c>
    </row>
    <row r="4" spans="1:3" ht="13.5" x14ac:dyDescent="0.25">
      <c r="A4" s="104"/>
      <c r="B4" s="103" t="s">
        <v>179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889472.29</v>
      </c>
    </row>
    <row r="7" spans="1:3" ht="10.9" customHeight="1" x14ac:dyDescent="0.2">
      <c r="A7" s="12"/>
      <c r="B7" s="43" t="s">
        <v>45</v>
      </c>
      <c r="C7" s="142">
        <v>856056.3</v>
      </c>
    </row>
    <row r="8" spans="1:3" ht="10.9" customHeight="1" x14ac:dyDescent="0.2">
      <c r="A8" s="12"/>
      <c r="B8" s="43" t="s">
        <v>46</v>
      </c>
      <c r="C8" s="142">
        <v>962456.75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136391.25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7">
        <v>114285.6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20272.310000000001</v>
      </c>
    </row>
    <row r="16" spans="1:3" ht="10.9" customHeight="1" thickBot="1" x14ac:dyDescent="0.25">
      <c r="A16" s="13"/>
      <c r="B16" s="14" t="s">
        <v>27</v>
      </c>
      <c r="C16" s="39">
        <v>1833.34</v>
      </c>
    </row>
    <row r="17" spans="1:3" ht="10.9" customHeight="1" thickBot="1" x14ac:dyDescent="0.25">
      <c r="A17" s="66">
        <v>2</v>
      </c>
      <c r="B17" s="50" t="s">
        <v>24</v>
      </c>
      <c r="C17" s="54">
        <f>SUM(C19:C44)</f>
        <v>493731.44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f>196977.94</f>
        <v>196977.94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41028</v>
      </c>
    </row>
    <row r="28" spans="1:3" ht="10.9" customHeight="1" x14ac:dyDescent="0.2">
      <c r="A28" s="29"/>
      <c r="B28" s="19" t="s">
        <v>93</v>
      </c>
      <c r="C28" s="39">
        <v>17626.45</v>
      </c>
    </row>
    <row r="29" spans="1:3" ht="10.9" customHeight="1" x14ac:dyDescent="0.2">
      <c r="A29" s="29"/>
      <c r="B29" s="19" t="s">
        <v>94</v>
      </c>
      <c r="C29" s="39">
        <v>3551.85</v>
      </c>
    </row>
    <row r="30" spans="1:3" ht="10.9" customHeight="1" x14ac:dyDescent="0.2">
      <c r="A30" s="29"/>
      <c r="B30" s="122" t="s">
        <v>95</v>
      </c>
      <c r="C30" s="40">
        <v>2032.8</v>
      </c>
    </row>
    <row r="31" spans="1:3" ht="10.9" customHeight="1" x14ac:dyDescent="0.2">
      <c r="A31" s="29"/>
      <c r="B31" s="41" t="s">
        <v>14</v>
      </c>
      <c r="C31" s="84">
        <v>8259.7000000000007</v>
      </c>
    </row>
    <row r="32" spans="1:3" ht="10.9" customHeight="1" x14ac:dyDescent="0.2">
      <c r="A32" s="29"/>
      <c r="B32" s="22" t="s">
        <v>38</v>
      </c>
      <c r="C32" s="39">
        <v>3909.26</v>
      </c>
    </row>
    <row r="33" spans="1:3" ht="10.9" customHeight="1" x14ac:dyDescent="0.2">
      <c r="A33" s="29"/>
      <c r="B33" s="22" t="s">
        <v>37</v>
      </c>
      <c r="C33" s="39"/>
    </row>
    <row r="34" spans="1:3" ht="10.9" customHeight="1" x14ac:dyDescent="0.2">
      <c r="A34" s="29"/>
      <c r="B34" s="22" t="s">
        <v>36</v>
      </c>
      <c r="C34" s="39">
        <v>489.12</v>
      </c>
    </row>
    <row r="35" spans="1:3" ht="10.9" customHeight="1" x14ac:dyDescent="0.2">
      <c r="A35" s="29"/>
      <c r="B35" s="22" t="s">
        <v>176</v>
      </c>
      <c r="C35" s="39">
        <v>13124.64</v>
      </c>
    </row>
    <row r="36" spans="1:3" ht="10.9" customHeight="1" x14ac:dyDescent="0.2">
      <c r="A36" s="29"/>
      <c r="B36" s="22" t="s">
        <v>135</v>
      </c>
      <c r="C36" s="39">
        <v>2760</v>
      </c>
    </row>
    <row r="37" spans="1:3" ht="10.9" customHeight="1" x14ac:dyDescent="0.2">
      <c r="A37" s="29"/>
      <c r="B37" s="22" t="s">
        <v>180</v>
      </c>
      <c r="C37" s="39">
        <v>5000</v>
      </c>
    </row>
    <row r="38" spans="1:3" ht="10.9" customHeight="1" x14ac:dyDescent="0.2">
      <c r="A38" s="29"/>
      <c r="B38" s="42" t="s">
        <v>35</v>
      </c>
      <c r="C38" s="40">
        <v>173729.41</v>
      </c>
    </row>
    <row r="39" spans="1:3" ht="10.9" customHeight="1" x14ac:dyDescent="0.2">
      <c r="A39" s="24"/>
      <c r="B39" s="25" t="s">
        <v>18</v>
      </c>
      <c r="C39" s="26"/>
    </row>
    <row r="40" spans="1:3" ht="10.9" customHeight="1" x14ac:dyDescent="0.2">
      <c r="A40" s="27"/>
      <c r="B40" s="28" t="s">
        <v>15</v>
      </c>
      <c r="C40" s="18"/>
    </row>
    <row r="41" spans="1:3" ht="10.9" customHeight="1" x14ac:dyDescent="0.2">
      <c r="A41" s="29"/>
      <c r="B41" s="30" t="s">
        <v>20</v>
      </c>
      <c r="C41" s="39">
        <v>19339.55</v>
      </c>
    </row>
    <row r="42" spans="1:3" ht="10.9" customHeight="1" x14ac:dyDescent="0.2">
      <c r="A42" s="29"/>
      <c r="B42" s="30" t="s">
        <v>21</v>
      </c>
      <c r="C42" s="20"/>
    </row>
    <row r="43" spans="1:3" ht="10.9" customHeight="1" x14ac:dyDescent="0.2">
      <c r="A43" s="29"/>
      <c r="B43" s="30" t="s">
        <v>22</v>
      </c>
      <c r="C43" s="20"/>
    </row>
    <row r="44" spans="1:3" ht="10.9" customHeight="1" thickBot="1" x14ac:dyDescent="0.25">
      <c r="A44" s="29"/>
      <c r="B44" s="31" t="s">
        <v>55</v>
      </c>
      <c r="C44" s="39">
        <v>5902.72</v>
      </c>
    </row>
    <row r="45" spans="1:3" ht="10.9" customHeight="1" thickBot="1" x14ac:dyDescent="0.25">
      <c r="A45" s="146">
        <v>3</v>
      </c>
      <c r="B45" s="113" t="s">
        <v>0</v>
      </c>
      <c r="C45" s="85">
        <v>31984.92</v>
      </c>
    </row>
    <row r="46" spans="1:3" ht="10.9" customHeight="1" thickBot="1" x14ac:dyDescent="0.25">
      <c r="A46" s="66">
        <v>4</v>
      </c>
      <c r="B46" s="116" t="s">
        <v>25</v>
      </c>
      <c r="C46" s="54">
        <v>43435.74</v>
      </c>
    </row>
    <row r="47" spans="1:3" ht="10.9" customHeight="1" thickBot="1" x14ac:dyDescent="0.25">
      <c r="A47" s="147">
        <v>5</v>
      </c>
      <c r="B47" s="114" t="s">
        <v>1</v>
      </c>
      <c r="C47" s="115"/>
    </row>
    <row r="48" spans="1:3" ht="10.9" customHeight="1" thickBot="1" x14ac:dyDescent="0.25">
      <c r="A48" s="148">
        <v>6</v>
      </c>
      <c r="B48" s="117" t="s">
        <v>2</v>
      </c>
      <c r="C48" s="121">
        <f>SUM(C49:C51)</f>
        <v>134038</v>
      </c>
    </row>
    <row r="49" spans="1:3" ht="10.9" customHeight="1" x14ac:dyDescent="0.2">
      <c r="A49" s="67"/>
      <c r="B49" s="76" t="s">
        <v>181</v>
      </c>
      <c r="C49" s="7">
        <v>22600</v>
      </c>
    </row>
    <row r="50" spans="1:3" ht="10.9" customHeight="1" x14ac:dyDescent="0.2">
      <c r="A50" s="67"/>
      <c r="B50" s="76" t="s">
        <v>182</v>
      </c>
      <c r="C50" s="7">
        <v>99241</v>
      </c>
    </row>
    <row r="51" spans="1:3" ht="10.9" customHeight="1" thickBot="1" x14ac:dyDescent="0.25">
      <c r="A51" s="67"/>
      <c r="B51" s="76" t="s">
        <v>183</v>
      </c>
      <c r="C51" s="7">
        <v>12197</v>
      </c>
    </row>
    <row r="52" spans="1:3" ht="10.9" customHeight="1" x14ac:dyDescent="0.2">
      <c r="A52" s="149">
        <v>7</v>
      </c>
      <c r="B52" s="126" t="s">
        <v>48</v>
      </c>
      <c r="C52" s="150">
        <v>56240.15</v>
      </c>
    </row>
    <row r="53" spans="1:3" ht="10.9" customHeight="1" thickBot="1" x14ac:dyDescent="0.25">
      <c r="A53" s="65"/>
      <c r="B53" s="127" t="s">
        <v>48</v>
      </c>
      <c r="C53" s="151">
        <v>66635.25</v>
      </c>
    </row>
    <row r="54" spans="1:3" ht="10.9" customHeight="1" x14ac:dyDescent="0.2">
      <c r="A54" s="183"/>
      <c r="B54" s="131"/>
      <c r="C54" s="184"/>
    </row>
    <row r="55" spans="1:3" ht="10.9" customHeight="1" x14ac:dyDescent="0.2">
      <c r="A55" s="183"/>
      <c r="B55" s="131"/>
      <c r="C55" s="184"/>
    </row>
    <row r="56" spans="1:3" ht="10.9" customHeight="1" x14ac:dyDescent="0.2">
      <c r="A56" s="183"/>
      <c r="B56" s="131"/>
      <c r="C56" s="184"/>
    </row>
    <row r="57" spans="1:3" ht="10.9" customHeight="1" x14ac:dyDescent="0.2">
      <c r="A57" s="188"/>
      <c r="B57" s="132"/>
      <c r="C57" s="189"/>
    </row>
    <row r="58" spans="1:3" ht="10.9" customHeight="1" x14ac:dyDescent="0.2">
      <c r="A58" s="188"/>
      <c r="B58" s="132"/>
      <c r="C58" s="189"/>
    </row>
    <row r="59" spans="1:3" ht="10.9" customHeight="1" x14ac:dyDescent="0.2">
      <c r="A59" s="188"/>
      <c r="B59" s="132"/>
      <c r="C59" s="189"/>
    </row>
    <row r="60" spans="1:3" ht="10.9" customHeight="1" x14ac:dyDescent="0.2">
      <c r="A60" s="81"/>
      <c r="B60" s="120"/>
      <c r="C60" s="60"/>
    </row>
    <row r="61" spans="1:3" ht="10.9" customHeight="1" x14ac:dyDescent="0.2">
      <c r="A61" s="81"/>
      <c r="B61" s="120"/>
      <c r="C61" s="107" t="s">
        <v>39</v>
      </c>
    </row>
    <row r="62" spans="1:3" ht="10.9" customHeight="1" x14ac:dyDescent="0.2">
      <c r="A62" s="38"/>
      <c r="B62" s="80" t="s">
        <v>49</v>
      </c>
      <c r="C62" s="53"/>
    </row>
    <row r="63" spans="1:3" ht="10.9" customHeight="1" x14ac:dyDescent="0.2">
      <c r="A63" s="38"/>
      <c r="B63" s="62" t="s">
        <v>52</v>
      </c>
      <c r="C63" s="63">
        <v>-91400</v>
      </c>
    </row>
    <row r="64" spans="1:3" ht="10.9" customHeight="1" x14ac:dyDescent="0.2">
      <c r="A64" s="38"/>
      <c r="B64" s="43" t="s">
        <v>44</v>
      </c>
      <c r="C64" s="59">
        <v>280703.88</v>
      </c>
    </row>
    <row r="65" spans="1:3" ht="10.9" customHeight="1" x14ac:dyDescent="0.2">
      <c r="A65" s="38"/>
      <c r="B65" s="43" t="s">
        <v>45</v>
      </c>
      <c r="C65" s="59">
        <v>262271.06</v>
      </c>
    </row>
    <row r="66" spans="1:3" ht="10.9" customHeight="1" x14ac:dyDescent="0.2">
      <c r="A66" s="38"/>
      <c r="B66" s="43" t="s">
        <v>46</v>
      </c>
      <c r="C66" s="59">
        <f>C69</f>
        <v>148742</v>
      </c>
    </row>
    <row r="67" spans="1:3" ht="10.9" customHeight="1" x14ac:dyDescent="0.2">
      <c r="A67" s="38"/>
      <c r="B67" s="43"/>
      <c r="C67" s="59"/>
    </row>
    <row r="68" spans="1:3" ht="10.9" customHeight="1" x14ac:dyDescent="0.2">
      <c r="A68" s="38"/>
      <c r="B68" s="62" t="s">
        <v>53</v>
      </c>
      <c r="C68" s="129">
        <f>C65+C63-C66</f>
        <v>22129.059999999998</v>
      </c>
    </row>
    <row r="69" spans="1:3" ht="10.9" customHeight="1" x14ac:dyDescent="0.2">
      <c r="A69" s="38">
        <v>8</v>
      </c>
      <c r="B69" s="51" t="s">
        <v>3</v>
      </c>
      <c r="C69" s="56">
        <f>SUM(C70:C72)</f>
        <v>148742</v>
      </c>
    </row>
    <row r="70" spans="1:3" ht="10.9" customHeight="1" x14ac:dyDescent="0.2">
      <c r="A70" s="32"/>
      <c r="B70" s="33" t="s">
        <v>4</v>
      </c>
      <c r="C70" s="34">
        <v>33742</v>
      </c>
    </row>
    <row r="71" spans="1:3" ht="10.9" customHeight="1" x14ac:dyDescent="0.2">
      <c r="A71" s="32"/>
      <c r="B71" s="33" t="s">
        <v>178</v>
      </c>
      <c r="C71" s="34">
        <v>115000</v>
      </c>
    </row>
    <row r="72" spans="1:3" ht="10.9" customHeight="1" x14ac:dyDescent="0.2">
      <c r="A72" s="32"/>
      <c r="B72" s="33"/>
      <c r="C72" s="34"/>
    </row>
    <row r="73" spans="1:3" ht="10.9" customHeight="1" x14ac:dyDescent="0.2">
      <c r="A73" s="77"/>
      <c r="B73" s="78"/>
      <c r="C73" s="21"/>
    </row>
    <row r="74" spans="1:3" ht="10.9" customHeight="1" x14ac:dyDescent="0.2">
      <c r="A74" s="77"/>
      <c r="B74" s="78"/>
      <c r="C74" s="21"/>
    </row>
    <row r="75" spans="1:3" ht="10.9" customHeight="1" x14ac:dyDescent="0.2">
      <c r="A75" s="77"/>
      <c r="B75" s="78"/>
      <c r="C75" s="21"/>
    </row>
    <row r="76" spans="1:3" ht="10.9" customHeight="1" x14ac:dyDescent="0.2">
      <c r="A76" s="9"/>
      <c r="B76" s="1"/>
      <c r="C76" s="86"/>
    </row>
    <row r="77" spans="1:3" ht="10.9" customHeight="1" x14ac:dyDescent="0.2">
      <c r="A77" s="9"/>
      <c r="B77" s="1"/>
      <c r="C77" s="86"/>
    </row>
    <row r="78" spans="1:3" ht="10.9" customHeight="1" x14ac:dyDescent="0.2">
      <c r="A78" s="9"/>
      <c r="B78" s="90" t="s">
        <v>80</v>
      </c>
      <c r="C78" s="91" t="s">
        <v>81</v>
      </c>
    </row>
    <row r="79" spans="1:3" ht="10.9" customHeight="1" x14ac:dyDescent="0.2">
      <c r="B79" s="89"/>
      <c r="C79" s="92" t="s">
        <v>82</v>
      </c>
    </row>
    <row r="80" spans="1:3" ht="10.9" customHeight="1" x14ac:dyDescent="0.2">
      <c r="B80" s="88" t="s">
        <v>24</v>
      </c>
      <c r="C80" s="88">
        <v>5.6</v>
      </c>
    </row>
    <row r="81" spans="2:3" ht="10.9" customHeight="1" x14ac:dyDescent="0.2">
      <c r="B81" s="88" t="s">
        <v>78</v>
      </c>
      <c r="C81" s="88">
        <v>2.75</v>
      </c>
    </row>
    <row r="82" spans="2:3" ht="10.9" customHeight="1" x14ac:dyDescent="0.2">
      <c r="B82" s="88" t="s">
        <v>77</v>
      </c>
      <c r="C82" s="88">
        <v>3.75</v>
      </c>
    </row>
    <row r="83" spans="2:3" ht="10.9" customHeight="1" x14ac:dyDescent="0.2">
      <c r="B83" s="88" t="s">
        <v>76</v>
      </c>
      <c r="C83" s="88">
        <v>1.3</v>
      </c>
    </row>
    <row r="84" spans="2:3" ht="10.9" customHeight="1" x14ac:dyDescent="0.2">
      <c r="B84" s="88" t="s">
        <v>75</v>
      </c>
      <c r="C84" s="88">
        <v>1.65</v>
      </c>
    </row>
    <row r="85" spans="2:3" ht="10.9" customHeight="1" x14ac:dyDescent="0.2">
      <c r="B85" s="88" t="s">
        <v>48</v>
      </c>
      <c r="C85" s="88">
        <v>2.5</v>
      </c>
    </row>
    <row r="86" spans="2:3" ht="10.9" customHeight="1" x14ac:dyDescent="0.2">
      <c r="B86" s="125" t="s">
        <v>1</v>
      </c>
      <c r="C86" s="125">
        <v>0</v>
      </c>
    </row>
    <row r="87" spans="2:3" ht="10.9" customHeight="1" x14ac:dyDescent="0.2">
      <c r="B87" s="125"/>
      <c r="C87" s="125"/>
    </row>
    <row r="88" spans="2:3" ht="10.9" customHeight="1" x14ac:dyDescent="0.2">
      <c r="B88" s="88" t="s">
        <v>79</v>
      </c>
      <c r="C88" s="88">
        <f>SUM(C80:C86)</f>
        <v>17.55</v>
      </c>
    </row>
    <row r="89" spans="2:3" ht="10.9" customHeight="1" x14ac:dyDescent="0.2"/>
    <row r="90" spans="2:3" ht="10.9" customHeight="1" x14ac:dyDescent="0.2">
      <c r="B90" s="88" t="s">
        <v>49</v>
      </c>
      <c r="C90" s="88">
        <v>7</v>
      </c>
    </row>
    <row r="91" spans="2:3" ht="10.9" customHeight="1" x14ac:dyDescent="0.2"/>
    <row r="92" spans="2:3" ht="10.9" customHeight="1" x14ac:dyDescent="0.2">
      <c r="B92" s="134"/>
      <c r="C92" s="134"/>
    </row>
    <row r="93" spans="2:3" ht="10.9" customHeight="1" x14ac:dyDescent="0.2">
      <c r="B93" s="134"/>
      <c r="C93" s="134"/>
    </row>
    <row r="94" spans="2:3" ht="10.9" customHeight="1" x14ac:dyDescent="0.2">
      <c r="B94" s="125" t="s">
        <v>253</v>
      </c>
      <c r="C94" s="125">
        <v>35</v>
      </c>
    </row>
    <row r="95" spans="2:3" ht="10.9" customHeight="1" x14ac:dyDescent="0.2">
      <c r="B95" s="125" t="s">
        <v>254</v>
      </c>
      <c r="C95" s="125">
        <v>35.5</v>
      </c>
    </row>
    <row r="96" spans="2:3" ht="10.9" customHeight="1" x14ac:dyDescent="0.2"/>
    <row r="97" spans="2:3" ht="10.9" customHeight="1" x14ac:dyDescent="0.2"/>
    <row r="98" spans="2:3" ht="10.9" customHeight="1" x14ac:dyDescent="0.2">
      <c r="B98" s="1" t="s">
        <v>31</v>
      </c>
      <c r="C98" s="86" t="s">
        <v>30</v>
      </c>
    </row>
    <row r="99" spans="2:3" ht="10.9" customHeight="1" x14ac:dyDescent="0.2"/>
    <row r="100" spans="2:3" ht="10.9" customHeight="1" x14ac:dyDescent="0.2"/>
    <row r="101" spans="2:3" ht="10.9" customHeight="1" x14ac:dyDescent="0.2"/>
    <row r="102" spans="2:3" ht="10.9" customHeight="1" x14ac:dyDescent="0.2"/>
    <row r="103" spans="2:3" ht="10.9" customHeight="1" x14ac:dyDescent="0.2"/>
    <row r="104" spans="2:3" ht="10.9" customHeight="1" x14ac:dyDescent="0.2"/>
    <row r="105" spans="2:3" ht="10.9" customHeight="1" x14ac:dyDescent="0.2"/>
    <row r="106" spans="2:3" ht="10.9" customHeight="1" x14ac:dyDescent="0.2"/>
    <row r="107" spans="2:3" ht="10.9" customHeight="1" x14ac:dyDescent="0.2"/>
    <row r="108" spans="2:3" ht="10.9" customHeight="1" x14ac:dyDescent="0.2"/>
    <row r="109" spans="2:3" ht="10.9" customHeight="1" x14ac:dyDescent="0.2"/>
    <row r="110" spans="2:3" ht="10.9" customHeight="1" x14ac:dyDescent="0.2"/>
    <row r="111" spans="2:3" ht="10.9" customHeight="1" x14ac:dyDescent="0.2"/>
    <row r="112" spans="2:3" ht="10.9" customHeight="1" x14ac:dyDescent="0.2"/>
    <row r="113" ht="10.9" customHeight="1" x14ac:dyDescent="0.2"/>
    <row r="114" ht="10.9" customHeight="1" x14ac:dyDescent="0.2"/>
    <row r="115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opLeftCell="A67" workbookViewId="0">
      <selection activeCell="B90" sqref="B90:C91"/>
    </sheetView>
  </sheetViews>
  <sheetFormatPr defaultRowHeight="11.25" x14ac:dyDescent="0.2"/>
  <cols>
    <col min="1" max="1" width="3.1640625" customWidth="1"/>
    <col min="2" max="2" width="84.5" customWidth="1"/>
    <col min="3" max="3" width="18.832031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4359.72</v>
      </c>
    </row>
    <row r="4" spans="1:3" ht="13.5" x14ac:dyDescent="0.25">
      <c r="A4" s="104"/>
      <c r="B4" s="103" t="s">
        <v>229</v>
      </c>
      <c r="C4" s="141"/>
    </row>
    <row r="5" spans="1:3" ht="10.9" customHeight="1" x14ac:dyDescent="0.2">
      <c r="A5" s="12"/>
      <c r="B5" s="62"/>
      <c r="C5" s="133"/>
    </row>
    <row r="6" spans="1:3" ht="10.9" customHeight="1" x14ac:dyDescent="0.2">
      <c r="A6" s="12"/>
      <c r="B6" s="43" t="s">
        <v>44</v>
      </c>
      <c r="C6" s="142">
        <v>893046.44</v>
      </c>
    </row>
    <row r="7" spans="1:3" ht="10.9" customHeight="1" x14ac:dyDescent="0.2">
      <c r="A7" s="12"/>
      <c r="B7" s="43" t="s">
        <v>45</v>
      </c>
      <c r="C7" s="142">
        <v>864233.07</v>
      </c>
    </row>
    <row r="8" spans="1:3" ht="10.9" customHeight="1" x14ac:dyDescent="0.2">
      <c r="A8" s="12"/>
      <c r="B8" s="43" t="s">
        <v>46</v>
      </c>
      <c r="C8" s="142">
        <v>896201.75</v>
      </c>
    </row>
    <row r="9" spans="1:3" ht="10.9" customHeight="1" x14ac:dyDescent="0.2">
      <c r="A9" s="47"/>
      <c r="B9" s="58"/>
      <c r="C9" s="133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135277.38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v>114476.08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f>7385.79+1827.17+1467.5+268.25+7028.3+1023.13</f>
        <v>19000.14</v>
      </c>
    </row>
    <row r="16" spans="1:3" ht="10.9" customHeight="1" thickBot="1" x14ac:dyDescent="0.25">
      <c r="A16" s="13"/>
      <c r="B16" s="14" t="s">
        <v>27</v>
      </c>
      <c r="C16" s="39">
        <v>1801.16</v>
      </c>
    </row>
    <row r="17" spans="1:3" ht="10.9" customHeight="1" thickBot="1" x14ac:dyDescent="0.25">
      <c r="A17" s="66">
        <v>2</v>
      </c>
      <c r="B17" s="50" t="s">
        <v>24</v>
      </c>
      <c r="C17" s="54">
        <f>SUM(C19:C43)</f>
        <v>511775.07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v>229424.29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40617.72</v>
      </c>
    </row>
    <row r="28" spans="1:3" ht="10.9" customHeight="1" x14ac:dyDescent="0.2">
      <c r="A28" s="29"/>
      <c r="B28" s="19" t="s">
        <v>93</v>
      </c>
      <c r="C28" s="39">
        <v>17350.34</v>
      </c>
    </row>
    <row r="29" spans="1:3" ht="10.9" customHeight="1" x14ac:dyDescent="0.2">
      <c r="A29" s="29"/>
      <c r="B29" s="19" t="s">
        <v>94</v>
      </c>
      <c r="C29" s="39">
        <v>3489.49</v>
      </c>
    </row>
    <row r="30" spans="1:3" ht="10.9" customHeight="1" x14ac:dyDescent="0.2">
      <c r="A30" s="29"/>
      <c r="B30" s="122" t="s">
        <v>95</v>
      </c>
      <c r="C30" s="40">
        <v>1997.1</v>
      </c>
    </row>
    <row r="31" spans="1:3" ht="10.9" customHeight="1" x14ac:dyDescent="0.2">
      <c r="A31" s="29"/>
      <c r="B31" s="41" t="s">
        <v>14</v>
      </c>
      <c r="C31" s="84">
        <v>8392.9</v>
      </c>
    </row>
    <row r="32" spans="1:3" ht="10.9" customHeight="1" x14ac:dyDescent="0.2">
      <c r="A32" s="29"/>
      <c r="B32" s="22" t="s">
        <v>41</v>
      </c>
      <c r="C32" s="20"/>
    </row>
    <row r="33" spans="1:3" ht="10.9" customHeight="1" x14ac:dyDescent="0.2">
      <c r="A33" s="29"/>
      <c r="B33" s="22" t="s">
        <v>38</v>
      </c>
      <c r="C33" s="39">
        <v>3901.22</v>
      </c>
    </row>
    <row r="34" spans="1:3" ht="10.9" customHeight="1" x14ac:dyDescent="0.2">
      <c r="A34" s="29"/>
      <c r="B34" s="22" t="s">
        <v>37</v>
      </c>
      <c r="C34" s="39"/>
    </row>
    <row r="35" spans="1:3" ht="10.9" customHeight="1" x14ac:dyDescent="0.2">
      <c r="A35" s="29"/>
      <c r="B35" s="22" t="s">
        <v>176</v>
      </c>
      <c r="C35" s="39">
        <v>11465.88</v>
      </c>
    </row>
    <row r="36" spans="1:3" ht="10.9" customHeight="1" x14ac:dyDescent="0.2">
      <c r="A36" s="29"/>
      <c r="B36" s="22" t="s">
        <v>36</v>
      </c>
      <c r="C36" s="39">
        <v>480.52</v>
      </c>
    </row>
    <row r="37" spans="1:3" ht="10.9" customHeight="1" x14ac:dyDescent="0.2">
      <c r="A37" s="29"/>
      <c r="B37" s="42" t="s">
        <v>35</v>
      </c>
      <c r="C37" s="40">
        <v>170524.17</v>
      </c>
    </row>
    <row r="38" spans="1:3" ht="10.9" customHeight="1" x14ac:dyDescent="0.2">
      <c r="A38" s="24"/>
      <c r="B38" s="25" t="s">
        <v>18</v>
      </c>
      <c r="C38" s="26"/>
    </row>
    <row r="39" spans="1:3" ht="10.9" customHeight="1" x14ac:dyDescent="0.2">
      <c r="A39" s="27"/>
      <c r="B39" s="28" t="s">
        <v>15</v>
      </c>
      <c r="C39" s="18"/>
    </row>
    <row r="40" spans="1:3" ht="10.9" customHeight="1" x14ac:dyDescent="0.2">
      <c r="A40" s="29"/>
      <c r="B40" s="30" t="s">
        <v>20</v>
      </c>
      <c r="C40" s="39">
        <v>18979.82</v>
      </c>
    </row>
    <row r="41" spans="1:3" ht="10.9" customHeight="1" x14ac:dyDescent="0.2">
      <c r="A41" s="29"/>
      <c r="B41" s="30" t="s">
        <v>21</v>
      </c>
      <c r="C41" s="20"/>
    </row>
    <row r="42" spans="1:3" ht="10.9" customHeight="1" x14ac:dyDescent="0.2">
      <c r="A42" s="29"/>
      <c r="B42" s="30" t="s">
        <v>22</v>
      </c>
      <c r="C42" s="20"/>
    </row>
    <row r="43" spans="1:3" ht="10.9" customHeight="1" thickBot="1" x14ac:dyDescent="0.25">
      <c r="A43" s="29"/>
      <c r="B43" s="31" t="s">
        <v>55</v>
      </c>
      <c r="C43" s="39">
        <v>5151.62</v>
      </c>
    </row>
    <row r="44" spans="1:3" ht="10.9" customHeight="1" thickBot="1" x14ac:dyDescent="0.25">
      <c r="A44" s="146">
        <v>3</v>
      </c>
      <c r="B44" s="113" t="s">
        <v>0</v>
      </c>
      <c r="C44" s="85">
        <v>31389.98</v>
      </c>
    </row>
    <row r="45" spans="1:3" ht="10.9" customHeight="1" thickBot="1" x14ac:dyDescent="0.25">
      <c r="A45" s="66">
        <v>4</v>
      </c>
      <c r="B45" s="116" t="s">
        <v>25</v>
      </c>
      <c r="C45" s="54">
        <v>42680.46</v>
      </c>
    </row>
    <row r="46" spans="1:3" ht="10.9" customHeight="1" thickBot="1" x14ac:dyDescent="0.25">
      <c r="A46" s="147">
        <v>5</v>
      </c>
      <c r="B46" s="114" t="s">
        <v>1</v>
      </c>
      <c r="C46" s="115">
        <v>10000</v>
      </c>
    </row>
    <row r="47" spans="1:3" ht="10.9" customHeight="1" thickBot="1" x14ac:dyDescent="0.25">
      <c r="A47" s="148">
        <v>6</v>
      </c>
      <c r="B47" s="117" t="s">
        <v>2</v>
      </c>
      <c r="C47" s="121">
        <f>SUM(C48:C49)</f>
        <v>44489</v>
      </c>
    </row>
    <row r="48" spans="1:3" ht="10.9" customHeight="1" x14ac:dyDescent="0.2">
      <c r="A48" s="67"/>
      <c r="B48" s="76" t="s">
        <v>230</v>
      </c>
      <c r="C48" s="7">
        <f>40899+3590</f>
        <v>44489</v>
      </c>
    </row>
    <row r="49" spans="1:3" ht="10.9" customHeight="1" thickBot="1" x14ac:dyDescent="0.25">
      <c r="A49" s="67"/>
      <c r="B49" s="76"/>
      <c r="C49" s="7"/>
    </row>
    <row r="50" spans="1:3" ht="10.9" customHeight="1" x14ac:dyDescent="0.2">
      <c r="A50" s="149">
        <v>7</v>
      </c>
      <c r="B50" s="126" t="s">
        <v>48</v>
      </c>
      <c r="C50" s="150">
        <v>55194.06</v>
      </c>
    </row>
    <row r="51" spans="1:3" ht="10.9" customHeight="1" thickBot="1" x14ac:dyDescent="0.25">
      <c r="A51" s="65"/>
      <c r="B51" s="127" t="s">
        <v>48</v>
      </c>
      <c r="C51" s="151">
        <v>65395.8</v>
      </c>
    </row>
    <row r="52" spans="1:3" ht="10.9" customHeight="1" x14ac:dyDescent="0.2">
      <c r="A52" s="82"/>
      <c r="B52" s="101"/>
      <c r="C52" s="61"/>
    </row>
    <row r="53" spans="1:3" ht="10.9" customHeight="1" x14ac:dyDescent="0.2">
      <c r="A53" s="82"/>
      <c r="B53" s="101"/>
      <c r="C53" s="61"/>
    </row>
    <row r="54" spans="1:3" ht="10.9" customHeight="1" x14ac:dyDescent="0.2">
      <c r="A54" s="82"/>
      <c r="B54" s="101"/>
      <c r="C54" s="61"/>
    </row>
    <row r="55" spans="1:3" ht="10.9" customHeight="1" x14ac:dyDescent="0.2">
      <c r="A55" s="82"/>
      <c r="B55" s="101"/>
      <c r="C55" s="61"/>
    </row>
    <row r="56" spans="1:3" ht="10.9" customHeight="1" x14ac:dyDescent="0.2">
      <c r="A56" s="82"/>
      <c r="B56" s="101"/>
      <c r="C56" s="61"/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1"/>
      <c r="B60" s="120"/>
      <c r="C60" s="60"/>
    </row>
    <row r="61" spans="1:3" ht="10.9" customHeight="1" x14ac:dyDescent="0.2">
      <c r="A61" s="81"/>
      <c r="B61" s="120"/>
      <c r="C61" s="107" t="s">
        <v>39</v>
      </c>
    </row>
    <row r="62" spans="1:3" ht="10.9" customHeight="1" x14ac:dyDescent="0.2">
      <c r="A62" s="38"/>
      <c r="B62" s="80" t="s">
        <v>49</v>
      </c>
      <c r="C62" s="53"/>
    </row>
    <row r="63" spans="1:3" ht="10.9" customHeight="1" x14ac:dyDescent="0.2">
      <c r="A63" s="38"/>
      <c r="B63" s="62" t="s">
        <v>52</v>
      </c>
      <c r="C63" s="130">
        <v>130000</v>
      </c>
    </row>
    <row r="64" spans="1:3" ht="10.9" customHeight="1" x14ac:dyDescent="0.2">
      <c r="A64" s="38"/>
      <c r="B64" s="43" t="s">
        <v>44</v>
      </c>
      <c r="C64" s="59">
        <v>166837.51999999999</v>
      </c>
    </row>
    <row r="65" spans="1:3" ht="10.9" customHeight="1" x14ac:dyDescent="0.2">
      <c r="A65" s="38"/>
      <c r="B65" s="43" t="s">
        <v>45</v>
      </c>
      <c r="C65" s="59">
        <f>171041.13+25381.03</f>
        <v>196422.16</v>
      </c>
    </row>
    <row r="66" spans="1:3" ht="10.9" customHeight="1" x14ac:dyDescent="0.2">
      <c r="A66" s="38"/>
      <c r="B66" s="43" t="s">
        <v>46</v>
      </c>
      <c r="C66" s="59">
        <f>C69</f>
        <v>211008</v>
      </c>
    </row>
    <row r="67" spans="1:3" ht="10.9" customHeight="1" x14ac:dyDescent="0.2">
      <c r="A67" s="38"/>
      <c r="B67" s="43"/>
      <c r="C67" s="59"/>
    </row>
    <row r="68" spans="1:3" ht="10.9" customHeight="1" x14ac:dyDescent="0.2">
      <c r="A68" s="38"/>
      <c r="B68" s="62" t="s">
        <v>53</v>
      </c>
      <c r="C68" s="129">
        <f>C65+C63-C66</f>
        <v>115414.16000000003</v>
      </c>
    </row>
    <row r="69" spans="1:3" ht="10.9" customHeight="1" x14ac:dyDescent="0.2">
      <c r="A69" s="38">
        <v>8</v>
      </c>
      <c r="B69" s="51" t="s">
        <v>3</v>
      </c>
      <c r="C69" s="56">
        <f>SUM(C70:C71)</f>
        <v>211008</v>
      </c>
    </row>
    <row r="70" spans="1:3" ht="10.9" customHeight="1" x14ac:dyDescent="0.2">
      <c r="A70" s="32"/>
      <c r="B70" s="33" t="s">
        <v>4</v>
      </c>
      <c r="C70" s="34">
        <v>29715</v>
      </c>
    </row>
    <row r="71" spans="1:3" ht="10.9" customHeight="1" x14ac:dyDescent="0.2">
      <c r="A71" s="32"/>
      <c r="B71" s="33" t="s">
        <v>231</v>
      </c>
      <c r="C71" s="34">
        <v>181293</v>
      </c>
    </row>
    <row r="72" spans="1:3" ht="10.9" customHeight="1" x14ac:dyDescent="0.2">
      <c r="A72" s="77"/>
      <c r="B72" s="78"/>
      <c r="C72" s="21"/>
    </row>
    <row r="73" spans="1:3" ht="10.9" customHeight="1" x14ac:dyDescent="0.2">
      <c r="A73" s="77"/>
      <c r="B73" s="78"/>
      <c r="C73" s="21"/>
    </row>
    <row r="74" spans="1:3" ht="10.9" customHeight="1" x14ac:dyDescent="0.2">
      <c r="A74" s="77"/>
      <c r="B74" s="78"/>
      <c r="C74" s="21"/>
    </row>
    <row r="75" spans="1:3" ht="10.9" customHeight="1" x14ac:dyDescent="0.2">
      <c r="A75" s="9"/>
      <c r="B75" s="1"/>
      <c r="C75" s="86"/>
    </row>
    <row r="76" spans="1:3" ht="10.9" customHeight="1" x14ac:dyDescent="0.2">
      <c r="A76" s="9"/>
      <c r="B76" s="1"/>
      <c r="C76" s="86"/>
    </row>
    <row r="77" spans="1:3" ht="10.9" customHeight="1" x14ac:dyDescent="0.2">
      <c r="A77" s="9"/>
      <c r="B77" s="90" t="s">
        <v>80</v>
      </c>
      <c r="C77" s="91" t="s">
        <v>81</v>
      </c>
    </row>
    <row r="78" spans="1:3" ht="10.9" customHeight="1" x14ac:dyDescent="0.2">
      <c r="B78" s="89"/>
      <c r="C78" s="92" t="s">
        <v>82</v>
      </c>
    </row>
    <row r="79" spans="1:3" ht="10.9" customHeight="1" x14ac:dyDescent="0.2">
      <c r="B79" s="88" t="s">
        <v>24</v>
      </c>
      <c r="C79" s="88">
        <v>6.7</v>
      </c>
    </row>
    <row r="80" spans="1:3" ht="10.9" customHeight="1" x14ac:dyDescent="0.2">
      <c r="B80" s="88" t="s">
        <v>78</v>
      </c>
      <c r="C80" s="88">
        <v>2.5</v>
      </c>
    </row>
    <row r="81" spans="2:3" ht="10.9" customHeight="1" x14ac:dyDescent="0.2">
      <c r="B81" s="88" t="s">
        <v>77</v>
      </c>
      <c r="C81" s="88">
        <v>3.4</v>
      </c>
    </row>
    <row r="82" spans="2:3" ht="10.9" customHeight="1" x14ac:dyDescent="0.2">
      <c r="B82" s="88" t="s">
        <v>76</v>
      </c>
      <c r="C82" s="88">
        <v>1.3</v>
      </c>
    </row>
    <row r="83" spans="2:3" ht="10.9" customHeight="1" x14ac:dyDescent="0.2">
      <c r="B83" s="88" t="s">
        <v>75</v>
      </c>
      <c r="C83" s="88">
        <v>1.65</v>
      </c>
    </row>
    <row r="84" spans="2:3" ht="10.9" customHeight="1" x14ac:dyDescent="0.2">
      <c r="B84" s="88" t="s">
        <v>48</v>
      </c>
      <c r="C84" s="88">
        <v>2.5</v>
      </c>
    </row>
    <row r="85" spans="2:3" ht="10.9" customHeight="1" x14ac:dyDescent="0.2">
      <c r="B85" s="125" t="s">
        <v>1</v>
      </c>
      <c r="C85" s="125"/>
    </row>
    <row r="86" spans="2:3" ht="10.9" customHeight="1" x14ac:dyDescent="0.2">
      <c r="B86" s="88" t="s">
        <v>79</v>
      </c>
      <c r="C86" s="88">
        <f>SUM(C79:C85)</f>
        <v>18.05</v>
      </c>
    </row>
    <row r="87" spans="2:3" ht="10.9" customHeight="1" x14ac:dyDescent="0.2"/>
    <row r="88" spans="2:3" ht="10.9" customHeight="1" x14ac:dyDescent="0.2">
      <c r="B88" s="88" t="s">
        <v>49</v>
      </c>
      <c r="C88" s="96">
        <v>3.7</v>
      </c>
    </row>
    <row r="89" spans="2:3" ht="10.9" customHeight="1" x14ac:dyDescent="0.2"/>
    <row r="90" spans="2:3" ht="10.9" customHeight="1" x14ac:dyDescent="0.2">
      <c r="B90" s="125" t="s">
        <v>253</v>
      </c>
      <c r="C90" s="125">
        <v>35</v>
      </c>
    </row>
    <row r="91" spans="2:3" ht="10.9" customHeight="1" x14ac:dyDescent="0.2">
      <c r="B91" s="125" t="s">
        <v>254</v>
      </c>
      <c r="C91" s="125">
        <v>35.5</v>
      </c>
    </row>
    <row r="92" spans="2:3" ht="10.9" customHeight="1" x14ac:dyDescent="0.2"/>
    <row r="93" spans="2:3" ht="10.9" customHeight="1" x14ac:dyDescent="0.2">
      <c r="B93" s="1" t="s">
        <v>31</v>
      </c>
      <c r="C93" s="86" t="s">
        <v>30</v>
      </c>
    </row>
    <row r="94" spans="2:3" ht="10.9" customHeight="1" x14ac:dyDescent="0.2"/>
    <row r="95" spans="2:3" ht="10.9" customHeight="1" x14ac:dyDescent="0.2"/>
    <row r="96" spans="2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opLeftCell="A85" workbookViewId="0">
      <selection activeCell="F8" sqref="F8"/>
    </sheetView>
  </sheetViews>
  <sheetFormatPr defaultRowHeight="11.25" x14ac:dyDescent="0.2"/>
  <cols>
    <col min="1" max="1" width="3.6640625" customWidth="1"/>
    <col min="2" max="2" width="84.5" customWidth="1"/>
    <col min="3" max="3" width="18.66406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4357.6899999999996</v>
      </c>
    </row>
    <row r="4" spans="1:3" ht="13.5" x14ac:dyDescent="0.25">
      <c r="A4" s="104"/>
      <c r="B4" s="103" t="s">
        <v>232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875455.37</v>
      </c>
    </row>
    <row r="7" spans="1:3" ht="10.9" customHeight="1" x14ac:dyDescent="0.2">
      <c r="A7" s="12"/>
      <c r="B7" s="43" t="s">
        <v>45</v>
      </c>
      <c r="C7" s="142">
        <v>852455.4</v>
      </c>
    </row>
    <row r="8" spans="1:3" ht="10.9" customHeight="1" x14ac:dyDescent="0.2">
      <c r="A8" s="12"/>
      <c r="B8" s="43" t="s">
        <v>46</v>
      </c>
      <c r="C8" s="142">
        <v>1021457.94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134247.69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v>114476.08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f>6722.74+1826.29+1466.8+268.12+5125.84+1022.64</f>
        <v>16432.43</v>
      </c>
    </row>
    <row r="16" spans="1:3" ht="10.9" customHeight="1" thickBot="1" x14ac:dyDescent="0.25">
      <c r="A16" s="13"/>
      <c r="B16" s="14" t="s">
        <v>27</v>
      </c>
      <c r="C16" s="39">
        <f>870+2469.18</f>
        <v>3339.18</v>
      </c>
    </row>
    <row r="17" spans="1:3" ht="10.9" customHeight="1" thickBot="1" x14ac:dyDescent="0.25">
      <c r="A17" s="66">
        <v>2</v>
      </c>
      <c r="B17" s="50" t="s">
        <v>24</v>
      </c>
      <c r="C17" s="54">
        <f>SUM(C19:C43)</f>
        <v>551025.54999999993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v>212238.74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41438.28</v>
      </c>
    </row>
    <row r="28" spans="1:3" ht="10.9" customHeight="1" x14ac:dyDescent="0.2">
      <c r="A28" s="29"/>
      <c r="B28" s="19" t="s">
        <v>93</v>
      </c>
      <c r="C28" s="39">
        <v>17341.46</v>
      </c>
    </row>
    <row r="29" spans="1:3" ht="10.9" customHeight="1" x14ac:dyDescent="0.2">
      <c r="A29" s="29"/>
      <c r="B29" s="19" t="s">
        <v>94</v>
      </c>
      <c r="C29" s="39">
        <v>3487.81</v>
      </c>
    </row>
    <row r="30" spans="1:3" ht="10.9" customHeight="1" x14ac:dyDescent="0.2">
      <c r="A30" s="29"/>
      <c r="B30" s="122" t="s">
        <v>95</v>
      </c>
      <c r="C30" s="40">
        <v>1996.16</v>
      </c>
    </row>
    <row r="31" spans="1:3" ht="10.9" customHeight="1" x14ac:dyDescent="0.2">
      <c r="A31" s="29"/>
      <c r="B31" s="41" t="s">
        <v>14</v>
      </c>
      <c r="C31" s="84">
        <v>8130.27</v>
      </c>
    </row>
    <row r="32" spans="1:3" ht="10.9" customHeight="1" x14ac:dyDescent="0.2">
      <c r="A32" s="29"/>
      <c r="B32" s="22" t="s">
        <v>41</v>
      </c>
      <c r="C32" s="20"/>
    </row>
    <row r="33" spans="1:3" ht="10.9" customHeight="1" x14ac:dyDescent="0.2">
      <c r="A33" s="29"/>
      <c r="B33" s="22" t="s">
        <v>38</v>
      </c>
      <c r="C33" s="39">
        <v>6911.5</v>
      </c>
    </row>
    <row r="34" spans="1:3" ht="10.9" customHeight="1" x14ac:dyDescent="0.2">
      <c r="A34" s="29"/>
      <c r="B34" s="22" t="s">
        <v>37</v>
      </c>
      <c r="C34" s="39">
        <v>12572.73</v>
      </c>
    </row>
    <row r="35" spans="1:3" ht="10.9" customHeight="1" x14ac:dyDescent="0.2">
      <c r="A35" s="29"/>
      <c r="B35" s="22" t="s">
        <v>176</v>
      </c>
      <c r="C35" s="39">
        <v>6632.64</v>
      </c>
    </row>
    <row r="36" spans="1:3" ht="10.9" customHeight="1" x14ac:dyDescent="0.2">
      <c r="A36" s="29"/>
      <c r="B36" s="22" t="s">
        <v>36</v>
      </c>
      <c r="C36" s="39">
        <v>480.29</v>
      </c>
    </row>
    <row r="37" spans="1:3" ht="10.9" customHeight="1" x14ac:dyDescent="0.2">
      <c r="A37" s="29"/>
      <c r="B37" s="42" t="s">
        <v>35</v>
      </c>
      <c r="C37" s="40">
        <v>170445.93</v>
      </c>
    </row>
    <row r="38" spans="1:3" ht="10.9" customHeight="1" x14ac:dyDescent="0.2">
      <c r="A38" s="24"/>
      <c r="B38" s="25" t="s">
        <v>18</v>
      </c>
      <c r="C38" s="26"/>
    </row>
    <row r="39" spans="1:3" ht="10.9" customHeight="1" x14ac:dyDescent="0.2">
      <c r="A39" s="27"/>
      <c r="B39" s="28" t="s">
        <v>15</v>
      </c>
      <c r="C39" s="18"/>
    </row>
    <row r="40" spans="1:3" ht="10.9" customHeight="1" x14ac:dyDescent="0.2">
      <c r="A40" s="29"/>
      <c r="B40" s="30" t="s">
        <v>20</v>
      </c>
      <c r="C40" s="39">
        <v>18970.990000000002</v>
      </c>
    </row>
    <row r="41" spans="1:3" ht="10.9" customHeight="1" x14ac:dyDescent="0.2">
      <c r="A41" s="29"/>
      <c r="B41" s="30" t="s">
        <v>21</v>
      </c>
      <c r="C41" s="20"/>
    </row>
    <row r="42" spans="1:3" ht="10.9" customHeight="1" x14ac:dyDescent="0.2">
      <c r="A42" s="29"/>
      <c r="B42" s="30" t="s">
        <v>22</v>
      </c>
      <c r="C42" s="20"/>
    </row>
    <row r="43" spans="1:3" ht="10.9" customHeight="1" thickBot="1" x14ac:dyDescent="0.25">
      <c r="A43" s="29"/>
      <c r="B43" s="31" t="s">
        <v>55</v>
      </c>
      <c r="C43" s="39">
        <v>50378.75</v>
      </c>
    </row>
    <row r="44" spans="1:3" ht="10.9" customHeight="1" thickBot="1" x14ac:dyDescent="0.25">
      <c r="A44" s="146">
        <v>3</v>
      </c>
      <c r="B44" s="113" t="s">
        <v>0</v>
      </c>
      <c r="C44" s="85">
        <v>31375.37</v>
      </c>
    </row>
    <row r="45" spans="1:3" ht="10.9" customHeight="1" thickBot="1" x14ac:dyDescent="0.25">
      <c r="A45" s="66">
        <v>4</v>
      </c>
      <c r="B45" s="116" t="s">
        <v>25</v>
      </c>
      <c r="C45" s="54">
        <v>42724.62</v>
      </c>
    </row>
    <row r="46" spans="1:3" ht="10.9" customHeight="1" thickBot="1" x14ac:dyDescent="0.25">
      <c r="A46" s="147">
        <v>5</v>
      </c>
      <c r="B46" s="114" t="s">
        <v>1</v>
      </c>
      <c r="C46" s="115">
        <v>18000</v>
      </c>
    </row>
    <row r="47" spans="1:3" ht="10.9" customHeight="1" thickBot="1" x14ac:dyDescent="0.25">
      <c r="A47" s="148">
        <v>6</v>
      </c>
      <c r="B47" s="117" t="s">
        <v>2</v>
      </c>
      <c r="C47" s="121">
        <f>SUM(C48:C51)</f>
        <v>123551</v>
      </c>
    </row>
    <row r="48" spans="1:3" ht="10.9" customHeight="1" x14ac:dyDescent="0.2">
      <c r="A48" s="67"/>
      <c r="B48" s="76" t="s">
        <v>233</v>
      </c>
      <c r="C48" s="7">
        <v>60665</v>
      </c>
    </row>
    <row r="49" spans="1:3" ht="10.9" customHeight="1" x14ac:dyDescent="0.2">
      <c r="A49" s="67"/>
      <c r="B49" s="76" t="s">
        <v>234</v>
      </c>
      <c r="C49" s="7">
        <v>44968</v>
      </c>
    </row>
    <row r="50" spans="1:3" ht="10.9" customHeight="1" x14ac:dyDescent="0.2">
      <c r="A50" s="67"/>
      <c r="B50" s="76" t="s">
        <v>235</v>
      </c>
      <c r="C50" s="7">
        <v>918</v>
      </c>
    </row>
    <row r="51" spans="1:3" ht="10.9" customHeight="1" thickBot="1" x14ac:dyDescent="0.25">
      <c r="A51" s="67"/>
      <c r="B51" s="76" t="s">
        <v>236</v>
      </c>
      <c r="C51" s="7">
        <v>17000</v>
      </c>
    </row>
    <row r="52" spans="1:3" ht="10.9" customHeight="1" x14ac:dyDescent="0.2">
      <c r="A52" s="149">
        <v>7</v>
      </c>
      <c r="B52" s="126" t="s">
        <v>48</v>
      </c>
      <c r="C52" s="150">
        <v>55168.36</v>
      </c>
    </row>
    <row r="53" spans="1:3" ht="10.9" customHeight="1" thickBot="1" x14ac:dyDescent="0.25">
      <c r="A53" s="65"/>
      <c r="B53" s="127" t="s">
        <v>48</v>
      </c>
      <c r="C53" s="151">
        <v>65365.35</v>
      </c>
    </row>
    <row r="54" spans="1:3" ht="10.9" customHeight="1" x14ac:dyDescent="0.2">
      <c r="A54" s="82"/>
      <c r="B54" s="101"/>
      <c r="C54" s="61"/>
    </row>
    <row r="55" spans="1:3" ht="10.9" customHeight="1" x14ac:dyDescent="0.2">
      <c r="A55" s="82"/>
      <c r="B55" s="101"/>
      <c r="C55" s="61"/>
    </row>
    <row r="56" spans="1:3" ht="10.9" customHeight="1" x14ac:dyDescent="0.2">
      <c r="A56" s="82"/>
      <c r="B56" s="101"/>
      <c r="C56" s="61"/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1"/>
      <c r="B60" s="120"/>
      <c r="C60" s="60"/>
    </row>
    <row r="61" spans="1:3" ht="10.9" customHeight="1" x14ac:dyDescent="0.2">
      <c r="A61" s="81"/>
      <c r="B61" s="120"/>
      <c r="C61" s="107" t="s">
        <v>39</v>
      </c>
    </row>
    <row r="62" spans="1:3" ht="10.9" customHeight="1" x14ac:dyDescent="0.2">
      <c r="A62" s="38"/>
      <c r="B62" s="80" t="s">
        <v>49</v>
      </c>
      <c r="C62" s="53"/>
    </row>
    <row r="63" spans="1:3" ht="10.9" customHeight="1" x14ac:dyDescent="0.2">
      <c r="A63" s="38"/>
      <c r="B63" s="62" t="s">
        <v>52</v>
      </c>
      <c r="C63" s="130">
        <v>196200</v>
      </c>
    </row>
    <row r="64" spans="1:3" ht="10.9" customHeight="1" x14ac:dyDescent="0.2">
      <c r="A64" s="38"/>
      <c r="B64" s="43" t="s">
        <v>44</v>
      </c>
      <c r="C64" s="59">
        <v>166419.43</v>
      </c>
    </row>
    <row r="65" spans="1:3" ht="10.9" customHeight="1" x14ac:dyDescent="0.2">
      <c r="A65" s="38"/>
      <c r="B65" s="43" t="s">
        <v>45</v>
      </c>
      <c r="C65" s="59">
        <f>152851.38+50005.15+23805</f>
        <v>226661.53</v>
      </c>
    </row>
    <row r="66" spans="1:3" ht="10.9" customHeight="1" x14ac:dyDescent="0.2">
      <c r="A66" s="38"/>
      <c r="B66" s="43" t="s">
        <v>46</v>
      </c>
      <c r="C66" s="59">
        <f>C69</f>
        <v>115000</v>
      </c>
    </row>
    <row r="67" spans="1:3" ht="10.9" customHeight="1" x14ac:dyDescent="0.2">
      <c r="A67" s="38"/>
      <c r="B67" s="43"/>
      <c r="C67" s="59"/>
    </row>
    <row r="68" spans="1:3" ht="10.9" customHeight="1" x14ac:dyDescent="0.2">
      <c r="A68" s="38"/>
      <c r="B68" s="62" t="s">
        <v>53</v>
      </c>
      <c r="C68" s="129">
        <f>C65+C63-C66</f>
        <v>307861.53000000003</v>
      </c>
    </row>
    <row r="69" spans="1:3" ht="10.9" customHeight="1" x14ac:dyDescent="0.2">
      <c r="A69" s="38">
        <v>8</v>
      </c>
      <c r="B69" s="51" t="s">
        <v>3</v>
      </c>
      <c r="C69" s="56">
        <f>SUM(C70:C71)</f>
        <v>115000</v>
      </c>
    </row>
    <row r="70" spans="1:3" ht="10.9" customHeight="1" x14ac:dyDescent="0.2">
      <c r="A70" s="32"/>
      <c r="B70" s="33" t="s">
        <v>5</v>
      </c>
      <c r="C70" s="34">
        <v>115000</v>
      </c>
    </row>
    <row r="71" spans="1:3" ht="10.9" customHeight="1" x14ac:dyDescent="0.2">
      <c r="A71" s="32"/>
      <c r="B71" s="33"/>
      <c r="C71" s="34"/>
    </row>
    <row r="72" spans="1:3" ht="10.9" customHeight="1" x14ac:dyDescent="0.2">
      <c r="A72" s="77"/>
      <c r="B72" s="78"/>
      <c r="C72" s="21"/>
    </row>
    <row r="73" spans="1:3" ht="10.9" customHeight="1" x14ac:dyDescent="0.2">
      <c r="A73" s="77"/>
      <c r="B73" s="78"/>
      <c r="C73" s="21"/>
    </row>
    <row r="74" spans="1:3" ht="10.9" customHeight="1" x14ac:dyDescent="0.2">
      <c r="A74" s="77"/>
      <c r="B74" s="78"/>
      <c r="C74" s="21"/>
    </row>
    <row r="75" spans="1:3" ht="10.9" customHeight="1" x14ac:dyDescent="0.2">
      <c r="A75" s="9"/>
      <c r="B75" s="1"/>
      <c r="C75" s="86"/>
    </row>
    <row r="76" spans="1:3" ht="10.9" customHeight="1" x14ac:dyDescent="0.2">
      <c r="A76" s="9"/>
      <c r="B76" s="1"/>
      <c r="C76" s="86"/>
    </row>
    <row r="77" spans="1:3" ht="10.9" customHeight="1" x14ac:dyDescent="0.2">
      <c r="A77" s="9"/>
      <c r="B77" s="90" t="s">
        <v>80</v>
      </c>
      <c r="C77" s="91" t="s">
        <v>81</v>
      </c>
    </row>
    <row r="78" spans="1:3" ht="10.9" customHeight="1" x14ac:dyDescent="0.2">
      <c r="B78" s="89"/>
      <c r="C78" s="92" t="s">
        <v>82</v>
      </c>
    </row>
    <row r="79" spans="1:3" ht="10.9" customHeight="1" x14ac:dyDescent="0.2">
      <c r="B79" s="88" t="s">
        <v>24</v>
      </c>
      <c r="C79" s="88">
        <v>6.7</v>
      </c>
    </row>
    <row r="80" spans="1:3" ht="10.9" customHeight="1" x14ac:dyDescent="0.2">
      <c r="B80" s="88" t="s">
        <v>78</v>
      </c>
      <c r="C80" s="88">
        <v>2.6</v>
      </c>
    </row>
    <row r="81" spans="2:3" ht="10.9" customHeight="1" x14ac:dyDescent="0.2">
      <c r="B81" s="88" t="s">
        <v>77</v>
      </c>
      <c r="C81" s="88">
        <v>3.5</v>
      </c>
    </row>
    <row r="82" spans="2:3" ht="10.9" customHeight="1" x14ac:dyDescent="0.2">
      <c r="B82" s="88" t="s">
        <v>76</v>
      </c>
      <c r="C82" s="88">
        <v>1.3</v>
      </c>
    </row>
    <row r="83" spans="2:3" ht="10.9" customHeight="1" x14ac:dyDescent="0.2">
      <c r="B83" s="88" t="s">
        <v>75</v>
      </c>
      <c r="C83" s="88">
        <v>1.65</v>
      </c>
    </row>
    <row r="84" spans="2:3" ht="10.9" customHeight="1" x14ac:dyDescent="0.2">
      <c r="B84" s="88" t="s">
        <v>48</v>
      </c>
      <c r="C84" s="88">
        <v>2.5</v>
      </c>
    </row>
    <row r="85" spans="2:3" ht="10.9" customHeight="1" x14ac:dyDescent="0.2">
      <c r="B85" s="125" t="s">
        <v>1</v>
      </c>
      <c r="C85" s="125">
        <v>0.4</v>
      </c>
    </row>
    <row r="86" spans="2:3" ht="10.9" customHeight="1" x14ac:dyDescent="0.2">
      <c r="B86" s="88" t="s">
        <v>79</v>
      </c>
      <c r="C86" s="88">
        <f>SUM(C79:C85)</f>
        <v>18.649999999999999</v>
      </c>
    </row>
    <row r="87" spans="2:3" ht="10.9" customHeight="1" x14ac:dyDescent="0.2"/>
    <row r="88" spans="2:3" ht="10.9" customHeight="1" x14ac:dyDescent="0.2">
      <c r="B88" s="88" t="s">
        <v>49</v>
      </c>
      <c r="C88" s="96">
        <v>3.7</v>
      </c>
    </row>
    <row r="89" spans="2:3" ht="10.9" customHeight="1" x14ac:dyDescent="0.2"/>
    <row r="90" spans="2:3" ht="10.9" customHeight="1" x14ac:dyDescent="0.2">
      <c r="B90" s="125" t="s">
        <v>253</v>
      </c>
      <c r="C90" s="125">
        <v>35</v>
      </c>
    </row>
    <row r="91" spans="2:3" ht="10.9" customHeight="1" x14ac:dyDescent="0.2">
      <c r="B91" s="125" t="s">
        <v>254</v>
      </c>
      <c r="C91" s="125">
        <v>35.5</v>
      </c>
    </row>
    <row r="92" spans="2:3" ht="10.9" customHeight="1" x14ac:dyDescent="0.2"/>
    <row r="93" spans="2:3" ht="10.9" customHeight="1" x14ac:dyDescent="0.2"/>
    <row r="94" spans="2:3" ht="10.9" customHeight="1" x14ac:dyDescent="0.2">
      <c r="B94" s="1" t="s">
        <v>31</v>
      </c>
      <c r="C94" s="86" t="s">
        <v>30</v>
      </c>
    </row>
    <row r="95" spans="2:3" ht="10.9" customHeight="1" x14ac:dyDescent="0.2"/>
    <row r="96" spans="2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6"/>
  <sheetViews>
    <sheetView topLeftCell="A73" workbookViewId="0">
      <selection activeCell="B91" sqref="B91:C92"/>
    </sheetView>
  </sheetViews>
  <sheetFormatPr defaultRowHeight="11.25" x14ac:dyDescent="0.2"/>
  <cols>
    <col min="1" max="1" width="3.6640625" customWidth="1"/>
    <col min="2" max="2" width="84.5" customWidth="1"/>
    <col min="3" max="3" width="15.832031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3296.98</v>
      </c>
    </row>
    <row r="4" spans="1:3" ht="13.5" x14ac:dyDescent="0.25">
      <c r="A4" s="104"/>
      <c r="B4" s="103" t="s">
        <v>263</v>
      </c>
      <c r="C4" s="141"/>
    </row>
    <row r="5" spans="1:3" ht="10.9" customHeight="1" x14ac:dyDescent="0.2">
      <c r="A5" s="12"/>
      <c r="B5" s="62"/>
      <c r="C5" s="133"/>
    </row>
    <row r="6" spans="1:3" ht="10.9" customHeight="1" x14ac:dyDescent="0.2">
      <c r="A6" s="12"/>
      <c r="B6" s="43" t="s">
        <v>44</v>
      </c>
      <c r="C6" s="142">
        <v>656562.71</v>
      </c>
    </row>
    <row r="7" spans="1:3" ht="10.9" customHeight="1" x14ac:dyDescent="0.2">
      <c r="A7" s="12"/>
      <c r="B7" s="43" t="s">
        <v>45</v>
      </c>
      <c r="C7" s="142">
        <v>640913.51</v>
      </c>
    </row>
    <row r="8" spans="1:3" ht="10.9" customHeight="1" x14ac:dyDescent="0.2">
      <c r="A8" s="12"/>
      <c r="B8" s="43" t="s">
        <v>46</v>
      </c>
      <c r="C8" s="142">
        <v>737131.59</v>
      </c>
    </row>
    <row r="9" spans="1:3" ht="10.9" customHeight="1" x14ac:dyDescent="0.2">
      <c r="A9" s="47"/>
      <c r="B9" s="58"/>
      <c r="C9" s="133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145770.86000000002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f>101993.03+20398.6</f>
        <v>122391.63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f>11616.04+1383.15+1110.89+854.06+3882.07+774.49</f>
        <v>19620.7</v>
      </c>
    </row>
    <row r="16" spans="1:3" ht="10.9" customHeight="1" thickBot="1" x14ac:dyDescent="0.25">
      <c r="A16" s="13"/>
      <c r="B16" s="14" t="s">
        <v>27</v>
      </c>
      <c r="C16" s="39">
        <f>2395.07+1363.46</f>
        <v>3758.53</v>
      </c>
    </row>
    <row r="17" spans="1:3" ht="10.9" customHeight="1" thickBot="1" x14ac:dyDescent="0.25">
      <c r="A17" s="66">
        <v>2</v>
      </c>
      <c r="B17" s="50" t="s">
        <v>24</v>
      </c>
      <c r="C17" s="54">
        <f>SUM(C19:C43)</f>
        <v>311624.40000000002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v>106734.97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28453.759999999998</v>
      </c>
    </row>
    <row r="28" spans="1:3" ht="10.9" customHeight="1" x14ac:dyDescent="0.2">
      <c r="A28" s="29"/>
      <c r="B28" s="19" t="s">
        <v>93</v>
      </c>
      <c r="C28" s="39">
        <v>13233.47</v>
      </c>
    </row>
    <row r="29" spans="1:3" ht="10.9" customHeight="1" x14ac:dyDescent="0.2">
      <c r="A29" s="29"/>
      <c r="B29" s="19" t="s">
        <v>94</v>
      </c>
      <c r="C29" s="39">
        <v>2641.5</v>
      </c>
    </row>
    <row r="30" spans="1:3" ht="10.9" customHeight="1" x14ac:dyDescent="0.2">
      <c r="A30" s="29"/>
      <c r="B30" s="122" t="s">
        <v>95</v>
      </c>
      <c r="C30" s="40">
        <v>1539.99</v>
      </c>
    </row>
    <row r="31" spans="1:3" ht="10.9" customHeight="1" x14ac:dyDescent="0.2">
      <c r="A31" s="29"/>
      <c r="B31" s="41" t="s">
        <v>14</v>
      </c>
      <c r="C31" s="84">
        <v>3574.3</v>
      </c>
    </row>
    <row r="32" spans="1:3" ht="10.9" customHeight="1" x14ac:dyDescent="0.2">
      <c r="A32" s="29"/>
      <c r="B32" s="22" t="s">
        <v>41</v>
      </c>
      <c r="C32" s="20"/>
    </row>
    <row r="33" spans="1:3" ht="10.9" customHeight="1" x14ac:dyDescent="0.2">
      <c r="A33" s="29"/>
      <c r="B33" s="22" t="s">
        <v>38</v>
      </c>
      <c r="C33" s="39">
        <v>1440.61</v>
      </c>
    </row>
    <row r="34" spans="1:3" ht="10.9" customHeight="1" x14ac:dyDescent="0.2">
      <c r="A34" s="29"/>
      <c r="B34" s="22" t="s">
        <v>37</v>
      </c>
      <c r="C34" s="39"/>
    </row>
    <row r="35" spans="1:3" ht="10.9" customHeight="1" x14ac:dyDescent="0.2">
      <c r="A35" s="29"/>
      <c r="B35" s="22" t="s">
        <v>176</v>
      </c>
      <c r="C35" s="39">
        <v>3103.2</v>
      </c>
    </row>
    <row r="36" spans="1:3" ht="10.9" customHeight="1" x14ac:dyDescent="0.2">
      <c r="A36" s="29"/>
      <c r="B36" s="22" t="s">
        <v>36</v>
      </c>
      <c r="C36" s="39">
        <v>363.75</v>
      </c>
    </row>
    <row r="37" spans="1:3" ht="10.9" customHeight="1" x14ac:dyDescent="0.2">
      <c r="A37" s="29"/>
      <c r="B37" s="42" t="s">
        <v>35</v>
      </c>
      <c r="C37" s="40">
        <v>128975.27</v>
      </c>
    </row>
    <row r="38" spans="1:3" ht="10.9" customHeight="1" x14ac:dyDescent="0.2">
      <c r="A38" s="24"/>
      <c r="B38" s="25" t="s">
        <v>18</v>
      </c>
      <c r="C38" s="26"/>
    </row>
    <row r="39" spans="1:3" ht="10.9" customHeight="1" x14ac:dyDescent="0.2">
      <c r="A39" s="27"/>
      <c r="B39" s="28" t="s">
        <v>15</v>
      </c>
      <c r="C39" s="18"/>
    </row>
    <row r="40" spans="1:3" ht="10.9" customHeight="1" x14ac:dyDescent="0.2">
      <c r="A40" s="29"/>
      <c r="B40" s="30" t="s">
        <v>20</v>
      </c>
      <c r="C40" s="39">
        <f>11961.03+2392.21</f>
        <v>14353.240000000002</v>
      </c>
    </row>
    <row r="41" spans="1:3" ht="10.9" customHeight="1" x14ac:dyDescent="0.2">
      <c r="A41" s="29"/>
      <c r="B41" s="30" t="s">
        <v>21</v>
      </c>
      <c r="C41" s="20"/>
    </row>
    <row r="42" spans="1:3" ht="10.9" customHeight="1" x14ac:dyDescent="0.2">
      <c r="A42" s="29"/>
      <c r="B42" s="30" t="s">
        <v>22</v>
      </c>
      <c r="C42" s="20"/>
    </row>
    <row r="43" spans="1:3" ht="10.9" customHeight="1" thickBot="1" x14ac:dyDescent="0.25">
      <c r="A43" s="29"/>
      <c r="B43" s="31" t="s">
        <v>55</v>
      </c>
      <c r="C43" s="39">
        <v>7210.34</v>
      </c>
    </row>
    <row r="44" spans="1:3" ht="10.9" customHeight="1" thickBot="1" x14ac:dyDescent="0.25">
      <c r="A44" s="146">
        <v>3</v>
      </c>
      <c r="B44" s="113" t="s">
        <v>0</v>
      </c>
      <c r="C44" s="85">
        <v>23662.400000000001</v>
      </c>
    </row>
    <row r="45" spans="1:3" ht="10.9" customHeight="1" thickBot="1" x14ac:dyDescent="0.25">
      <c r="A45" s="66">
        <v>4</v>
      </c>
      <c r="B45" s="116" t="s">
        <v>25</v>
      </c>
      <c r="C45" s="54">
        <v>32244.46</v>
      </c>
    </row>
    <row r="46" spans="1:3" ht="10.9" customHeight="1" thickBot="1" x14ac:dyDescent="0.25">
      <c r="A46" s="147">
        <v>5</v>
      </c>
      <c r="B46" s="114" t="s">
        <v>1</v>
      </c>
      <c r="C46" s="115">
        <v>12600</v>
      </c>
    </row>
    <row r="47" spans="1:3" ht="10.9" customHeight="1" thickBot="1" x14ac:dyDescent="0.25">
      <c r="A47" s="148">
        <v>6</v>
      </c>
      <c r="B47" s="117" t="s">
        <v>2</v>
      </c>
      <c r="C47" s="121">
        <f>SUM(C48:C53)</f>
        <v>120035</v>
      </c>
    </row>
    <row r="48" spans="1:3" ht="10.9" customHeight="1" x14ac:dyDescent="0.2">
      <c r="A48" s="67"/>
      <c r="B48" s="76" t="s">
        <v>266</v>
      </c>
      <c r="C48" s="7">
        <v>68602</v>
      </c>
    </row>
    <row r="49" spans="1:3" ht="10.9" customHeight="1" x14ac:dyDescent="0.2">
      <c r="A49" s="67"/>
      <c r="B49" s="76" t="s">
        <v>267</v>
      </c>
      <c r="C49" s="7">
        <v>24259</v>
      </c>
    </row>
    <row r="50" spans="1:3" ht="10.9" customHeight="1" x14ac:dyDescent="0.2">
      <c r="A50" s="67"/>
      <c r="B50" s="76" t="s">
        <v>268</v>
      </c>
      <c r="C50" s="7">
        <v>3300</v>
      </c>
    </row>
    <row r="51" spans="1:3" ht="10.9" customHeight="1" x14ac:dyDescent="0.2">
      <c r="A51" s="67"/>
      <c r="B51" s="76" t="s">
        <v>270</v>
      </c>
      <c r="C51" s="7">
        <v>7650</v>
      </c>
    </row>
    <row r="52" spans="1:3" ht="10.9" customHeight="1" x14ac:dyDescent="0.2">
      <c r="A52" s="67"/>
      <c r="B52" s="76" t="s">
        <v>271</v>
      </c>
      <c r="C52" s="7">
        <v>1224</v>
      </c>
    </row>
    <row r="53" spans="1:3" ht="10.9" customHeight="1" thickBot="1" x14ac:dyDescent="0.25">
      <c r="A53" s="67"/>
      <c r="B53" s="76" t="s">
        <v>269</v>
      </c>
      <c r="C53" s="7">
        <v>15000</v>
      </c>
    </row>
    <row r="54" spans="1:3" ht="10.9" customHeight="1" x14ac:dyDescent="0.2">
      <c r="A54" s="149">
        <v>7</v>
      </c>
      <c r="B54" s="126" t="s">
        <v>48</v>
      </c>
      <c r="C54" s="150">
        <v>41739.769999999997</v>
      </c>
    </row>
    <row r="55" spans="1:3" ht="10.9" customHeight="1" thickBot="1" x14ac:dyDescent="0.25">
      <c r="A55" s="65"/>
      <c r="B55" s="127" t="s">
        <v>48</v>
      </c>
      <c r="C55" s="151">
        <v>49454.7</v>
      </c>
    </row>
    <row r="56" spans="1:3" ht="10.9" customHeight="1" x14ac:dyDescent="0.2">
      <c r="A56" s="82"/>
      <c r="B56" s="101"/>
      <c r="C56" s="61"/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1"/>
      <c r="B60" s="120"/>
      <c r="C60" s="60"/>
    </row>
    <row r="61" spans="1:3" ht="10.9" customHeight="1" x14ac:dyDescent="0.2">
      <c r="A61" s="81"/>
      <c r="B61" s="120"/>
      <c r="C61" s="107" t="s">
        <v>39</v>
      </c>
    </row>
    <row r="62" spans="1:3" ht="10.9" customHeight="1" x14ac:dyDescent="0.2">
      <c r="A62" s="38"/>
      <c r="B62" s="80" t="s">
        <v>49</v>
      </c>
      <c r="C62" s="53"/>
    </row>
    <row r="63" spans="1:3" ht="10.9" customHeight="1" x14ac:dyDescent="0.2">
      <c r="A63" s="38"/>
      <c r="B63" s="62" t="s">
        <v>52</v>
      </c>
      <c r="C63" s="130">
        <v>222800</v>
      </c>
    </row>
    <row r="64" spans="1:3" ht="10.9" customHeight="1" x14ac:dyDescent="0.2">
      <c r="A64" s="38"/>
      <c r="B64" s="43" t="s">
        <v>44</v>
      </c>
      <c r="C64" s="59">
        <v>177949.4</v>
      </c>
    </row>
    <row r="65" spans="1:3" ht="10.9" customHeight="1" x14ac:dyDescent="0.2">
      <c r="A65" s="38"/>
      <c r="B65" s="43" t="s">
        <v>45</v>
      </c>
      <c r="C65" s="59">
        <f>174994.18+3185.59</f>
        <v>178179.77</v>
      </c>
    </row>
    <row r="66" spans="1:3" ht="10.9" customHeight="1" x14ac:dyDescent="0.2">
      <c r="A66" s="38"/>
      <c r="B66" s="43" t="s">
        <v>46</v>
      </c>
      <c r="C66" s="59">
        <f>C69</f>
        <v>243514</v>
      </c>
    </row>
    <row r="67" spans="1:3" ht="10.9" customHeight="1" x14ac:dyDescent="0.2">
      <c r="A67" s="38"/>
      <c r="B67" s="43"/>
      <c r="C67" s="59"/>
    </row>
    <row r="68" spans="1:3" ht="10.9" customHeight="1" x14ac:dyDescent="0.2">
      <c r="A68" s="38"/>
      <c r="B68" s="62" t="s">
        <v>53</v>
      </c>
      <c r="C68" s="129">
        <f>C65+C63-C66</f>
        <v>157465.77000000002</v>
      </c>
    </row>
    <row r="69" spans="1:3" ht="10.9" customHeight="1" x14ac:dyDescent="0.2">
      <c r="A69" s="38">
        <v>8</v>
      </c>
      <c r="B69" s="51" t="s">
        <v>3</v>
      </c>
      <c r="C69" s="56">
        <f>SUM(C70:C72)</f>
        <v>243514</v>
      </c>
    </row>
    <row r="70" spans="1:3" ht="10.9" customHeight="1" x14ac:dyDescent="0.2">
      <c r="A70" s="32"/>
      <c r="B70" s="33" t="s">
        <v>4</v>
      </c>
      <c r="C70" s="34">
        <v>26770</v>
      </c>
    </row>
    <row r="71" spans="1:3" ht="10.9" customHeight="1" x14ac:dyDescent="0.2">
      <c r="A71" s="32"/>
      <c r="B71" s="33" t="s">
        <v>264</v>
      </c>
      <c r="C71" s="34">
        <v>135329</v>
      </c>
    </row>
    <row r="72" spans="1:3" ht="10.9" customHeight="1" x14ac:dyDescent="0.2">
      <c r="A72" s="32"/>
      <c r="B72" s="33" t="s">
        <v>265</v>
      </c>
      <c r="C72" s="34">
        <v>81415</v>
      </c>
    </row>
    <row r="73" spans="1:3" ht="10.9" customHeight="1" x14ac:dyDescent="0.2">
      <c r="A73" s="9"/>
      <c r="B73" s="1"/>
      <c r="C73" s="86"/>
    </row>
    <row r="74" spans="1:3" ht="10.9" customHeight="1" x14ac:dyDescent="0.2">
      <c r="A74" s="9"/>
      <c r="B74" s="1"/>
      <c r="C74" s="86"/>
    </row>
    <row r="75" spans="1:3" ht="10.9" customHeight="1" x14ac:dyDescent="0.2">
      <c r="A75" s="9"/>
      <c r="B75" s="90" t="s">
        <v>80</v>
      </c>
      <c r="C75" s="91" t="s">
        <v>81</v>
      </c>
    </row>
    <row r="76" spans="1:3" ht="10.9" customHeight="1" x14ac:dyDescent="0.2">
      <c r="B76" s="89"/>
      <c r="C76" s="92" t="s">
        <v>82</v>
      </c>
    </row>
    <row r="77" spans="1:3" ht="10.9" customHeight="1" x14ac:dyDescent="0.2">
      <c r="B77" s="88" t="s">
        <v>24</v>
      </c>
      <c r="C77" s="88">
        <v>4.1500000000000004</v>
      </c>
    </row>
    <row r="78" spans="1:3" ht="10.9" customHeight="1" x14ac:dyDescent="0.2">
      <c r="B78" s="88" t="s">
        <v>78</v>
      </c>
      <c r="C78" s="88">
        <v>3.5</v>
      </c>
    </row>
    <row r="79" spans="1:3" ht="10.9" customHeight="1" x14ac:dyDescent="0.2">
      <c r="B79" s="88" t="s">
        <v>77</v>
      </c>
      <c r="C79" s="88">
        <v>4</v>
      </c>
    </row>
    <row r="80" spans="1:3" ht="10.9" customHeight="1" x14ac:dyDescent="0.2">
      <c r="B80" s="88" t="s">
        <v>76</v>
      </c>
      <c r="C80" s="88">
        <v>1.3</v>
      </c>
    </row>
    <row r="81" spans="2:3" ht="10.9" customHeight="1" x14ac:dyDescent="0.2">
      <c r="B81" s="88" t="s">
        <v>75</v>
      </c>
      <c r="C81" s="88">
        <v>1.65</v>
      </c>
    </row>
    <row r="82" spans="2:3" ht="10.9" customHeight="1" x14ac:dyDescent="0.2">
      <c r="B82" s="88" t="s">
        <v>48</v>
      </c>
      <c r="C82" s="88">
        <v>2.5</v>
      </c>
    </row>
    <row r="83" spans="2:3" ht="10.9" customHeight="1" x14ac:dyDescent="0.2">
      <c r="B83" s="125" t="s">
        <v>1</v>
      </c>
      <c r="C83" s="125">
        <v>0.4</v>
      </c>
    </row>
    <row r="84" spans="2:3" ht="10.9" customHeight="1" x14ac:dyDescent="0.2">
      <c r="B84" s="125"/>
      <c r="C84" s="125"/>
    </row>
    <row r="85" spans="2:3" ht="10.9" customHeight="1" x14ac:dyDescent="0.2">
      <c r="B85" s="88" t="s">
        <v>79</v>
      </c>
      <c r="C85" s="88">
        <f>SUM(C77:C83)</f>
        <v>17.5</v>
      </c>
    </row>
    <row r="86" spans="2:3" ht="10.9" customHeight="1" x14ac:dyDescent="0.2">
      <c r="B86" s="134"/>
      <c r="C86" s="134"/>
    </row>
    <row r="87" spans="2:3" ht="10.9" customHeight="1" x14ac:dyDescent="0.2"/>
    <row r="88" spans="2:3" ht="10.9" customHeight="1" x14ac:dyDescent="0.2">
      <c r="B88" s="88" t="s">
        <v>49</v>
      </c>
      <c r="C88" s="96">
        <v>5</v>
      </c>
    </row>
    <row r="89" spans="2:3" ht="10.9" customHeight="1" x14ac:dyDescent="0.2">
      <c r="B89" s="134"/>
      <c r="C89" s="135"/>
    </row>
    <row r="90" spans="2:3" ht="10.9" customHeight="1" x14ac:dyDescent="0.2">
      <c r="B90" s="134"/>
      <c r="C90" s="135"/>
    </row>
    <row r="91" spans="2:3" ht="10.9" customHeight="1" x14ac:dyDescent="0.2">
      <c r="B91" s="125" t="s">
        <v>253</v>
      </c>
      <c r="C91" s="125">
        <v>35</v>
      </c>
    </row>
    <row r="92" spans="2:3" ht="10.9" customHeight="1" x14ac:dyDescent="0.2">
      <c r="B92" s="125" t="s">
        <v>254</v>
      </c>
      <c r="C92" s="125">
        <v>35.5</v>
      </c>
    </row>
    <row r="93" spans="2:3" ht="10.9" customHeight="1" x14ac:dyDescent="0.2">
      <c r="B93" s="138"/>
      <c r="C93" s="138"/>
    </row>
    <row r="94" spans="2:3" ht="10.9" customHeight="1" x14ac:dyDescent="0.2">
      <c r="B94" s="138"/>
      <c r="C94" s="138"/>
    </row>
    <row r="95" spans="2:3" ht="10.9" customHeight="1" x14ac:dyDescent="0.2">
      <c r="B95" s="1" t="s">
        <v>31</v>
      </c>
      <c r="C95" s="86" t="s">
        <v>30</v>
      </c>
    </row>
    <row r="96" spans="2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  <row r="135" ht="10.9" customHeight="1" x14ac:dyDescent="0.2"/>
    <row r="136" ht="10.9" customHeight="1" x14ac:dyDescent="0.2"/>
    <row r="137" ht="10.9" customHeight="1" x14ac:dyDescent="0.2"/>
    <row r="138" ht="10.9" customHeight="1" x14ac:dyDescent="0.2"/>
    <row r="139" ht="10.9" customHeight="1" x14ac:dyDescent="0.2"/>
    <row r="140" ht="10.9" customHeight="1" x14ac:dyDescent="0.2"/>
    <row r="141" ht="10.9" customHeight="1" x14ac:dyDescent="0.2"/>
    <row r="142" ht="10.9" customHeight="1" x14ac:dyDescent="0.2"/>
    <row r="143" ht="10.9" customHeight="1" x14ac:dyDescent="0.2"/>
    <row r="144" ht="10.9" customHeight="1" x14ac:dyDescent="0.2"/>
    <row r="145" ht="10.9" customHeight="1" x14ac:dyDescent="0.2"/>
    <row r="146" ht="10.9" customHeight="1" x14ac:dyDescent="0.2"/>
    <row r="147" ht="10.9" customHeight="1" x14ac:dyDescent="0.2"/>
    <row r="148" ht="10.9" customHeight="1" x14ac:dyDescent="0.2"/>
    <row r="149" ht="10.9" customHeight="1" x14ac:dyDescent="0.2"/>
    <row r="150" ht="10.9" customHeight="1" x14ac:dyDescent="0.2"/>
    <row r="151" ht="10.9" customHeight="1" x14ac:dyDescent="0.2"/>
    <row r="152" ht="10.9" customHeight="1" x14ac:dyDescent="0.2"/>
    <row r="153" ht="10.9" customHeight="1" x14ac:dyDescent="0.2"/>
    <row r="154" ht="10.9" customHeight="1" x14ac:dyDescent="0.2"/>
    <row r="155" ht="10.9" customHeight="1" x14ac:dyDescent="0.2"/>
    <row r="156" ht="10.9" customHeight="1" x14ac:dyDescent="0.2"/>
    <row r="157" ht="10.9" customHeight="1" x14ac:dyDescent="0.2"/>
    <row r="158" ht="10.9" customHeight="1" x14ac:dyDescent="0.2"/>
    <row r="159" ht="10.9" customHeight="1" x14ac:dyDescent="0.2"/>
    <row r="160" ht="10.9" customHeight="1" x14ac:dyDescent="0.2"/>
    <row r="161" ht="10.9" customHeight="1" x14ac:dyDescent="0.2"/>
    <row r="162" ht="10.9" customHeight="1" x14ac:dyDescent="0.2"/>
    <row r="163" ht="10.9" customHeight="1" x14ac:dyDescent="0.2"/>
    <row r="164" ht="10.9" customHeight="1" x14ac:dyDescent="0.2"/>
    <row r="165" ht="10.9" customHeight="1" x14ac:dyDescent="0.2"/>
    <row r="166" ht="10.9" customHeight="1" x14ac:dyDescent="0.2"/>
    <row r="167" ht="10.9" customHeight="1" x14ac:dyDescent="0.2"/>
    <row r="168" ht="10.9" customHeight="1" x14ac:dyDescent="0.2"/>
    <row r="169" ht="10.9" customHeight="1" x14ac:dyDescent="0.2"/>
    <row r="170" ht="10.9" customHeight="1" x14ac:dyDescent="0.2"/>
    <row r="171" ht="10.9" customHeight="1" x14ac:dyDescent="0.2"/>
    <row r="172" ht="10.9" customHeight="1" x14ac:dyDescent="0.2"/>
    <row r="173" ht="10.9" customHeight="1" x14ac:dyDescent="0.2"/>
    <row r="174" ht="10.9" customHeight="1" x14ac:dyDescent="0.2"/>
    <row r="175" ht="10.9" customHeight="1" x14ac:dyDescent="0.2"/>
    <row r="176" ht="10.9" customHeight="1" x14ac:dyDescent="0.2"/>
    <row r="177" ht="10.9" customHeight="1" x14ac:dyDescent="0.2"/>
    <row r="178" ht="10.9" customHeight="1" x14ac:dyDescent="0.2"/>
    <row r="179" ht="10.9" customHeight="1" x14ac:dyDescent="0.2"/>
    <row r="180" ht="10.9" customHeight="1" x14ac:dyDescent="0.2"/>
    <row r="181" ht="10.9" customHeight="1" x14ac:dyDescent="0.2"/>
    <row r="182" ht="10.9" customHeight="1" x14ac:dyDescent="0.2"/>
    <row r="183" ht="10.9" customHeight="1" x14ac:dyDescent="0.2"/>
    <row r="184" ht="10.9" customHeight="1" x14ac:dyDescent="0.2"/>
    <row r="185" ht="10.9" customHeight="1" x14ac:dyDescent="0.2"/>
    <row r="186" ht="10.9" customHeight="1" x14ac:dyDescent="0.2"/>
    <row r="187" ht="10.9" customHeight="1" x14ac:dyDescent="0.2"/>
    <row r="188" ht="10.9" customHeight="1" x14ac:dyDescent="0.2"/>
    <row r="189" ht="10.9" customHeight="1" x14ac:dyDescent="0.2"/>
    <row r="190" ht="10.9" customHeight="1" x14ac:dyDescent="0.2"/>
    <row r="191" ht="10.9" customHeight="1" x14ac:dyDescent="0.2"/>
    <row r="192" ht="10.9" customHeight="1" x14ac:dyDescent="0.2"/>
    <row r="193" ht="10.9" customHeight="1" x14ac:dyDescent="0.2"/>
    <row r="194" ht="10.9" customHeight="1" x14ac:dyDescent="0.2"/>
    <row r="195" ht="10.9" customHeight="1" x14ac:dyDescent="0.2"/>
    <row r="196" ht="10.9" customHeight="1" x14ac:dyDescent="0.2"/>
    <row r="197" ht="10.9" customHeight="1" x14ac:dyDescent="0.2"/>
    <row r="198" ht="10.9" customHeight="1" x14ac:dyDescent="0.2"/>
    <row r="199" ht="10.9" customHeight="1" x14ac:dyDescent="0.2"/>
    <row r="200" ht="10.9" customHeight="1" x14ac:dyDescent="0.2"/>
    <row r="201" ht="10.9" customHeight="1" x14ac:dyDescent="0.2"/>
    <row r="202" ht="10.9" customHeight="1" x14ac:dyDescent="0.2"/>
    <row r="203" ht="10.9" customHeight="1" x14ac:dyDescent="0.2"/>
    <row r="204" ht="10.9" customHeight="1" x14ac:dyDescent="0.2"/>
    <row r="205" ht="10.9" customHeight="1" x14ac:dyDescent="0.2"/>
    <row r="206" ht="10.9" customHeight="1" x14ac:dyDescent="0.2"/>
    <row r="207" ht="10.9" customHeight="1" x14ac:dyDescent="0.2"/>
    <row r="208" ht="10.9" customHeight="1" x14ac:dyDescent="0.2"/>
    <row r="209" ht="10.9" customHeight="1" x14ac:dyDescent="0.2"/>
    <row r="210" ht="10.9" customHeight="1" x14ac:dyDescent="0.2"/>
    <row r="211" ht="10.9" customHeight="1" x14ac:dyDescent="0.2"/>
    <row r="212" ht="10.9" customHeight="1" x14ac:dyDescent="0.2"/>
    <row r="213" ht="10.9" customHeight="1" x14ac:dyDescent="0.2"/>
    <row r="214" ht="10.9" customHeight="1" x14ac:dyDescent="0.2"/>
    <row r="215" ht="10.9" customHeight="1" x14ac:dyDescent="0.2"/>
    <row r="216" ht="10.9" customHeight="1" x14ac:dyDescent="0.2"/>
    <row r="217" ht="10.9" customHeight="1" x14ac:dyDescent="0.2"/>
    <row r="218" ht="10.9" customHeight="1" x14ac:dyDescent="0.2"/>
    <row r="219" ht="10.9" customHeight="1" x14ac:dyDescent="0.2"/>
    <row r="220" ht="10.9" customHeight="1" x14ac:dyDescent="0.2"/>
    <row r="221" ht="10.9" customHeight="1" x14ac:dyDescent="0.2"/>
    <row r="222" ht="10.9" customHeight="1" x14ac:dyDescent="0.2"/>
    <row r="223" ht="10.9" customHeight="1" x14ac:dyDescent="0.2"/>
    <row r="224" ht="10.9" customHeight="1" x14ac:dyDescent="0.2"/>
    <row r="225" ht="10.9" customHeight="1" x14ac:dyDescent="0.2"/>
    <row r="226" ht="10.9" customHeight="1" x14ac:dyDescent="0.2"/>
    <row r="227" ht="10.9" customHeight="1" x14ac:dyDescent="0.2"/>
    <row r="228" ht="10.9" customHeight="1" x14ac:dyDescent="0.2"/>
    <row r="229" ht="10.9" customHeight="1" x14ac:dyDescent="0.2"/>
    <row r="230" ht="10.9" customHeight="1" x14ac:dyDescent="0.2"/>
    <row r="231" ht="10.9" customHeight="1" x14ac:dyDescent="0.2"/>
    <row r="232" ht="10.9" customHeight="1" x14ac:dyDescent="0.2"/>
    <row r="233" ht="10.9" customHeight="1" x14ac:dyDescent="0.2"/>
    <row r="234" ht="10.9" customHeight="1" x14ac:dyDescent="0.2"/>
    <row r="235" ht="10.9" customHeight="1" x14ac:dyDescent="0.2"/>
    <row r="236" ht="10.9" customHeight="1" x14ac:dyDescent="0.2"/>
    <row r="237" ht="10.9" customHeight="1" x14ac:dyDescent="0.2"/>
    <row r="238" ht="10.9" customHeight="1" x14ac:dyDescent="0.2"/>
    <row r="239" ht="10.9" customHeight="1" x14ac:dyDescent="0.2"/>
    <row r="240" ht="10.9" customHeight="1" x14ac:dyDescent="0.2"/>
    <row r="241" ht="10.9" customHeight="1" x14ac:dyDescent="0.2"/>
    <row r="242" ht="10.9" customHeight="1" x14ac:dyDescent="0.2"/>
    <row r="243" ht="10.9" customHeight="1" x14ac:dyDescent="0.2"/>
    <row r="244" ht="10.9" customHeight="1" x14ac:dyDescent="0.2"/>
    <row r="245" ht="10.9" customHeight="1" x14ac:dyDescent="0.2"/>
    <row r="246" ht="10.9" customHeight="1" x14ac:dyDescent="0.2"/>
    <row r="247" ht="10.9" customHeight="1" x14ac:dyDescent="0.2"/>
    <row r="248" ht="10.9" customHeight="1" x14ac:dyDescent="0.2"/>
    <row r="249" ht="10.9" customHeight="1" x14ac:dyDescent="0.2"/>
    <row r="250" ht="10.9" customHeight="1" x14ac:dyDescent="0.2"/>
    <row r="251" ht="10.9" customHeight="1" x14ac:dyDescent="0.2"/>
    <row r="252" ht="10.9" customHeight="1" x14ac:dyDescent="0.2"/>
    <row r="253" ht="10.9" customHeight="1" x14ac:dyDescent="0.2"/>
    <row r="254" ht="10.9" customHeight="1" x14ac:dyDescent="0.2"/>
    <row r="255" ht="10.9" customHeight="1" x14ac:dyDescent="0.2"/>
    <row r="256" ht="10.9" customHeight="1" x14ac:dyDescent="0.2"/>
    <row r="257" ht="10.9" customHeight="1" x14ac:dyDescent="0.2"/>
    <row r="258" ht="10.9" customHeight="1" x14ac:dyDescent="0.2"/>
    <row r="259" ht="10.9" customHeight="1" x14ac:dyDescent="0.2"/>
    <row r="260" ht="10.9" customHeight="1" x14ac:dyDescent="0.2"/>
    <row r="261" ht="10.9" customHeight="1" x14ac:dyDescent="0.2"/>
    <row r="262" ht="10.9" customHeight="1" x14ac:dyDescent="0.2"/>
    <row r="263" ht="10.9" customHeight="1" x14ac:dyDescent="0.2"/>
    <row r="264" ht="10.9" customHeight="1" x14ac:dyDescent="0.2"/>
    <row r="265" ht="10.9" customHeight="1" x14ac:dyDescent="0.2"/>
    <row r="266" ht="10.9" customHeight="1" x14ac:dyDescent="0.2"/>
    <row r="267" ht="10.9" customHeight="1" x14ac:dyDescent="0.2"/>
    <row r="268" ht="10.9" customHeight="1" x14ac:dyDescent="0.2"/>
    <row r="269" ht="10.9" customHeight="1" x14ac:dyDescent="0.2"/>
    <row r="270" ht="10.9" customHeight="1" x14ac:dyDescent="0.2"/>
    <row r="271" ht="10.9" customHeight="1" x14ac:dyDescent="0.2"/>
    <row r="272" ht="10.9" customHeight="1" x14ac:dyDescent="0.2"/>
    <row r="273" ht="10.9" customHeight="1" x14ac:dyDescent="0.2"/>
    <row r="274" ht="10.9" customHeight="1" x14ac:dyDescent="0.2"/>
    <row r="275" ht="10.9" customHeight="1" x14ac:dyDescent="0.2"/>
    <row r="276" ht="10.9" customHeight="1" x14ac:dyDescent="0.2"/>
    <row r="277" ht="10.9" customHeight="1" x14ac:dyDescent="0.2"/>
    <row r="278" ht="10.9" customHeight="1" x14ac:dyDescent="0.2"/>
    <row r="279" ht="10.9" customHeight="1" x14ac:dyDescent="0.2"/>
    <row r="280" ht="10.9" customHeight="1" x14ac:dyDescent="0.2"/>
    <row r="281" ht="10.9" customHeight="1" x14ac:dyDescent="0.2"/>
    <row r="282" ht="10.9" customHeight="1" x14ac:dyDescent="0.2"/>
    <row r="283" ht="10.9" customHeight="1" x14ac:dyDescent="0.2"/>
    <row r="284" ht="10.9" customHeight="1" x14ac:dyDescent="0.2"/>
    <row r="285" ht="10.9" customHeight="1" x14ac:dyDescent="0.2"/>
    <row r="286" ht="10.9" customHeight="1" x14ac:dyDescent="0.2"/>
    <row r="287" ht="10.9" customHeight="1" x14ac:dyDescent="0.2"/>
    <row r="288" ht="10.9" customHeight="1" x14ac:dyDescent="0.2"/>
    <row r="289" ht="10.9" customHeight="1" x14ac:dyDescent="0.2"/>
    <row r="290" ht="10.9" customHeight="1" x14ac:dyDescent="0.2"/>
    <row r="291" ht="10.9" customHeight="1" x14ac:dyDescent="0.2"/>
    <row r="292" ht="10.9" customHeight="1" x14ac:dyDescent="0.2"/>
    <row r="293" ht="10.9" customHeight="1" x14ac:dyDescent="0.2"/>
    <row r="294" ht="10.9" customHeight="1" x14ac:dyDescent="0.2"/>
    <row r="295" ht="10.9" customHeight="1" x14ac:dyDescent="0.2"/>
    <row r="296" ht="10.9" customHeight="1" x14ac:dyDescent="0.2"/>
    <row r="297" ht="10.9" customHeight="1" x14ac:dyDescent="0.2"/>
    <row r="298" ht="10.9" customHeight="1" x14ac:dyDescent="0.2"/>
    <row r="299" ht="10.9" customHeight="1" x14ac:dyDescent="0.2"/>
    <row r="300" ht="10.9" customHeight="1" x14ac:dyDescent="0.2"/>
    <row r="301" ht="10.9" customHeight="1" x14ac:dyDescent="0.2"/>
    <row r="302" ht="10.9" customHeight="1" x14ac:dyDescent="0.2"/>
    <row r="303" ht="10.9" customHeight="1" x14ac:dyDescent="0.2"/>
    <row r="304" ht="10.9" customHeight="1" x14ac:dyDescent="0.2"/>
    <row r="305" ht="10.9" customHeight="1" x14ac:dyDescent="0.2"/>
    <row r="306" ht="10.9" customHeight="1" x14ac:dyDescent="0.2"/>
    <row r="307" ht="10.9" customHeight="1" x14ac:dyDescent="0.2"/>
    <row r="308" ht="10.9" customHeight="1" x14ac:dyDescent="0.2"/>
    <row r="309" ht="10.9" customHeight="1" x14ac:dyDescent="0.2"/>
    <row r="310" ht="10.9" customHeight="1" x14ac:dyDescent="0.2"/>
    <row r="311" ht="10.9" customHeight="1" x14ac:dyDescent="0.2"/>
    <row r="312" ht="10.9" customHeight="1" x14ac:dyDescent="0.2"/>
    <row r="313" ht="10.9" customHeight="1" x14ac:dyDescent="0.2"/>
    <row r="314" ht="10.9" customHeight="1" x14ac:dyDescent="0.2"/>
    <row r="315" ht="10.9" customHeight="1" x14ac:dyDescent="0.2"/>
    <row r="316" ht="10.9" customHeight="1" x14ac:dyDescent="0.2"/>
    <row r="317" ht="10.9" customHeight="1" x14ac:dyDescent="0.2"/>
    <row r="318" ht="10.9" customHeight="1" x14ac:dyDescent="0.2"/>
    <row r="319" ht="10.9" customHeight="1" x14ac:dyDescent="0.2"/>
    <row r="320" ht="10.9" customHeight="1" x14ac:dyDescent="0.2"/>
    <row r="321" ht="10.9" customHeight="1" x14ac:dyDescent="0.2"/>
    <row r="322" ht="10.9" customHeight="1" x14ac:dyDescent="0.2"/>
    <row r="323" ht="10.9" customHeight="1" x14ac:dyDescent="0.2"/>
    <row r="324" ht="10.9" customHeight="1" x14ac:dyDescent="0.2"/>
    <row r="325" ht="10.9" customHeight="1" x14ac:dyDescent="0.2"/>
    <row r="326" ht="10.9" customHeight="1" x14ac:dyDescent="0.2"/>
    <row r="327" ht="10.9" customHeight="1" x14ac:dyDescent="0.2"/>
    <row r="328" ht="10.9" customHeight="1" x14ac:dyDescent="0.2"/>
    <row r="329" ht="10.9" customHeight="1" x14ac:dyDescent="0.2"/>
    <row r="330" ht="10.9" customHeight="1" x14ac:dyDescent="0.2"/>
    <row r="331" ht="10.9" customHeight="1" x14ac:dyDescent="0.2"/>
    <row r="332" ht="10.9" customHeight="1" x14ac:dyDescent="0.2"/>
    <row r="333" ht="10.9" customHeight="1" x14ac:dyDescent="0.2"/>
    <row r="334" ht="10.9" customHeight="1" x14ac:dyDescent="0.2"/>
    <row r="335" ht="10.9" customHeight="1" x14ac:dyDescent="0.2"/>
    <row r="336" ht="10.9" customHeight="1" x14ac:dyDescent="0.2"/>
    <row r="337" ht="10.9" customHeight="1" x14ac:dyDescent="0.2"/>
    <row r="338" ht="10.9" customHeight="1" x14ac:dyDescent="0.2"/>
    <row r="339" ht="10.9" customHeight="1" x14ac:dyDescent="0.2"/>
    <row r="340" ht="10.9" customHeight="1" x14ac:dyDescent="0.2"/>
    <row r="341" ht="10.9" customHeight="1" x14ac:dyDescent="0.2"/>
    <row r="342" ht="10.9" customHeight="1" x14ac:dyDescent="0.2"/>
    <row r="343" ht="10.9" customHeight="1" x14ac:dyDescent="0.2"/>
    <row r="344" ht="10.9" customHeight="1" x14ac:dyDescent="0.2"/>
    <row r="345" ht="10.9" customHeight="1" x14ac:dyDescent="0.2"/>
    <row r="346" ht="10.9" customHeight="1" x14ac:dyDescent="0.2"/>
    <row r="347" ht="10.9" customHeight="1" x14ac:dyDescent="0.2"/>
    <row r="348" ht="10.9" customHeight="1" x14ac:dyDescent="0.2"/>
    <row r="349" ht="10.9" customHeight="1" x14ac:dyDescent="0.2"/>
    <row r="350" ht="10.9" customHeight="1" x14ac:dyDescent="0.2"/>
    <row r="351" ht="10.9" customHeight="1" x14ac:dyDescent="0.2"/>
    <row r="352" ht="10.9" customHeight="1" x14ac:dyDescent="0.2"/>
    <row r="353" ht="10.9" customHeight="1" x14ac:dyDescent="0.2"/>
    <row r="354" ht="10.9" customHeight="1" x14ac:dyDescent="0.2"/>
    <row r="355" ht="10.9" customHeight="1" x14ac:dyDescent="0.2"/>
    <row r="356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topLeftCell="A73" workbookViewId="0">
      <selection activeCell="C102" sqref="C102"/>
    </sheetView>
  </sheetViews>
  <sheetFormatPr defaultRowHeight="11.25" x14ac:dyDescent="0.2"/>
  <cols>
    <col min="1" max="1" width="2.83203125" customWidth="1"/>
    <col min="2" max="2" width="84.83203125" customWidth="1"/>
    <col min="3" max="3" width="17.16406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3272.2</v>
      </c>
    </row>
    <row r="4" spans="1:3" ht="13.5" x14ac:dyDescent="0.25">
      <c r="A4" s="104"/>
      <c r="B4" s="103" t="s">
        <v>160</v>
      </c>
      <c r="C4" s="141"/>
    </row>
    <row r="5" spans="1:3" ht="10.9" customHeight="1" x14ac:dyDescent="0.2">
      <c r="A5" s="12"/>
      <c r="B5" s="62"/>
      <c r="C5" s="133"/>
    </row>
    <row r="6" spans="1:3" ht="10.9" customHeight="1" x14ac:dyDescent="0.2">
      <c r="A6" s="12"/>
      <c r="B6" s="43" t="s">
        <v>44</v>
      </c>
      <c r="C6" s="142">
        <v>672045.67</v>
      </c>
    </row>
    <row r="7" spans="1:3" ht="10.9" customHeight="1" x14ac:dyDescent="0.2">
      <c r="A7" s="12"/>
      <c r="B7" s="43" t="s">
        <v>45</v>
      </c>
      <c r="C7" s="142">
        <v>659466.03</v>
      </c>
    </row>
    <row r="8" spans="1:3" ht="10.9" customHeight="1" x14ac:dyDescent="0.2">
      <c r="A8" s="12"/>
      <c r="B8" s="43" t="s">
        <v>46</v>
      </c>
      <c r="C8" s="142">
        <v>795299.19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151184.28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7">
        <v>114285.6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35547.22</v>
      </c>
    </row>
    <row r="16" spans="1:3" ht="10.9" customHeight="1" thickBot="1" x14ac:dyDescent="0.25">
      <c r="A16" s="13"/>
      <c r="B16" s="14" t="s">
        <v>27</v>
      </c>
      <c r="C16" s="39">
        <v>1351.46</v>
      </c>
    </row>
    <row r="17" spans="1:3" ht="10.9" customHeight="1" thickBot="1" x14ac:dyDescent="0.25">
      <c r="A17" s="66">
        <v>2</v>
      </c>
      <c r="B17" s="50" t="s">
        <v>24</v>
      </c>
      <c r="C17" s="54">
        <f>SUM(C19:C41)</f>
        <v>337628.24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v>104198.97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34410.74</v>
      </c>
    </row>
    <row r="28" spans="1:3" ht="10.9" customHeight="1" x14ac:dyDescent="0.2">
      <c r="A28" s="29"/>
      <c r="B28" s="19" t="s">
        <v>93</v>
      </c>
      <c r="C28" s="39">
        <v>13011.36</v>
      </c>
    </row>
    <row r="29" spans="1:3" ht="10.9" customHeight="1" x14ac:dyDescent="0.2">
      <c r="A29" s="29"/>
      <c r="B29" s="19" t="s">
        <v>94</v>
      </c>
      <c r="C29" s="39">
        <v>2618.2600000000002</v>
      </c>
    </row>
    <row r="30" spans="1:3" ht="10.9" customHeight="1" x14ac:dyDescent="0.2">
      <c r="A30" s="29"/>
      <c r="B30" s="122" t="s">
        <v>95</v>
      </c>
      <c r="C30" s="40">
        <v>1498.5</v>
      </c>
    </row>
    <row r="31" spans="1:3" ht="10.9" customHeight="1" x14ac:dyDescent="0.2">
      <c r="A31" s="29"/>
      <c r="B31" s="41" t="s">
        <v>14</v>
      </c>
      <c r="C31" s="84">
        <v>4791.3500000000004</v>
      </c>
    </row>
    <row r="32" spans="1:3" ht="10.9" customHeight="1" x14ac:dyDescent="0.2">
      <c r="A32" s="29"/>
      <c r="B32" s="22" t="s">
        <v>38</v>
      </c>
      <c r="C32" s="39">
        <v>6224.58</v>
      </c>
    </row>
    <row r="33" spans="1:3" ht="10.9" customHeight="1" x14ac:dyDescent="0.2">
      <c r="A33" s="29"/>
      <c r="B33" s="22" t="s">
        <v>37</v>
      </c>
      <c r="C33" s="39">
        <v>4980</v>
      </c>
    </row>
    <row r="34" spans="1:3" ht="10.9" customHeight="1" x14ac:dyDescent="0.2">
      <c r="A34" s="29"/>
      <c r="B34" s="22" t="s">
        <v>36</v>
      </c>
      <c r="C34" s="39">
        <v>360.56</v>
      </c>
    </row>
    <row r="35" spans="1:3" ht="10.9" customHeight="1" x14ac:dyDescent="0.2">
      <c r="A35" s="29"/>
      <c r="B35" s="42" t="s">
        <v>35</v>
      </c>
      <c r="C35" s="40">
        <v>127981.87</v>
      </c>
    </row>
    <row r="36" spans="1:3" ht="10.9" customHeight="1" x14ac:dyDescent="0.2">
      <c r="A36" s="24"/>
      <c r="B36" s="25" t="s">
        <v>18</v>
      </c>
      <c r="C36" s="26"/>
    </row>
    <row r="37" spans="1:3" ht="10.9" customHeight="1" x14ac:dyDescent="0.2">
      <c r="A37" s="27"/>
      <c r="B37" s="28" t="s">
        <v>15</v>
      </c>
      <c r="C37" s="18"/>
    </row>
    <row r="38" spans="1:3" ht="10.9" customHeight="1" x14ac:dyDescent="0.2">
      <c r="A38" s="29"/>
      <c r="B38" s="30" t="s">
        <v>20</v>
      </c>
      <c r="C38" s="39">
        <v>14245.36</v>
      </c>
    </row>
    <row r="39" spans="1:3" ht="10.9" customHeight="1" x14ac:dyDescent="0.2">
      <c r="A39" s="29"/>
      <c r="B39" s="30" t="s">
        <v>21</v>
      </c>
      <c r="C39" s="20"/>
    </row>
    <row r="40" spans="1:3" ht="10.9" customHeight="1" x14ac:dyDescent="0.2">
      <c r="A40" s="29"/>
      <c r="B40" s="30" t="s">
        <v>22</v>
      </c>
      <c r="C40" s="20"/>
    </row>
    <row r="41" spans="1:3" ht="10.9" customHeight="1" thickBot="1" x14ac:dyDescent="0.25">
      <c r="A41" s="29"/>
      <c r="B41" s="31" t="s">
        <v>55</v>
      </c>
      <c r="C41" s="39">
        <v>23306.69</v>
      </c>
    </row>
    <row r="42" spans="1:3" ht="10.9" customHeight="1" thickBot="1" x14ac:dyDescent="0.25">
      <c r="A42" s="146">
        <v>3</v>
      </c>
      <c r="B42" s="113" t="s">
        <v>0</v>
      </c>
      <c r="C42" s="85">
        <v>23559.84</v>
      </c>
    </row>
    <row r="43" spans="1:3" ht="10.9" customHeight="1" thickBot="1" x14ac:dyDescent="0.25">
      <c r="A43" s="66">
        <v>4</v>
      </c>
      <c r="B43" s="116" t="s">
        <v>25</v>
      </c>
      <c r="C43" s="54">
        <v>32394.78</v>
      </c>
    </row>
    <row r="44" spans="1:3" ht="10.9" customHeight="1" thickBot="1" x14ac:dyDescent="0.25">
      <c r="A44" s="147">
        <v>5</v>
      </c>
      <c r="B44" s="114" t="s">
        <v>1</v>
      </c>
      <c r="C44" s="115">
        <v>12600</v>
      </c>
    </row>
    <row r="45" spans="1:3" ht="10.9" customHeight="1" thickBot="1" x14ac:dyDescent="0.25">
      <c r="A45" s="148">
        <v>6</v>
      </c>
      <c r="B45" s="117" t="s">
        <v>2</v>
      </c>
      <c r="C45" s="121">
        <f>SUM(C46:C55)</f>
        <v>147423</v>
      </c>
    </row>
    <row r="46" spans="1:3" ht="10.9" customHeight="1" x14ac:dyDescent="0.2">
      <c r="A46" s="67"/>
      <c r="B46" s="76" t="s">
        <v>162</v>
      </c>
      <c r="C46" s="7">
        <v>8505</v>
      </c>
    </row>
    <row r="47" spans="1:3" ht="10.9" customHeight="1" x14ac:dyDescent="0.2">
      <c r="A47" s="67"/>
      <c r="B47" s="76" t="s">
        <v>164</v>
      </c>
      <c r="C47" s="7">
        <v>3764</v>
      </c>
    </row>
    <row r="48" spans="1:3" ht="10.9" customHeight="1" x14ac:dyDescent="0.2">
      <c r="A48" s="67"/>
      <c r="B48" s="76" t="s">
        <v>149</v>
      </c>
      <c r="C48" s="7">
        <v>47556</v>
      </c>
    </row>
    <row r="49" spans="1:3" ht="10.9" customHeight="1" x14ac:dyDescent="0.2">
      <c r="A49" s="67"/>
      <c r="B49" s="76" t="s">
        <v>163</v>
      </c>
      <c r="C49" s="7">
        <v>34856</v>
      </c>
    </row>
    <row r="50" spans="1:3" ht="10.9" customHeight="1" x14ac:dyDescent="0.2">
      <c r="A50" s="67"/>
      <c r="B50" s="76" t="s">
        <v>277</v>
      </c>
      <c r="C50" s="7">
        <v>4375</v>
      </c>
    </row>
    <row r="51" spans="1:3" ht="10.9" customHeight="1" x14ac:dyDescent="0.2">
      <c r="A51" s="67"/>
      <c r="B51" s="76" t="s">
        <v>143</v>
      </c>
      <c r="C51" s="7">
        <v>1000</v>
      </c>
    </row>
    <row r="52" spans="1:3" ht="10.9" customHeight="1" x14ac:dyDescent="0.2">
      <c r="A52" s="67"/>
      <c r="B52" s="76" t="s">
        <v>155</v>
      </c>
      <c r="C52" s="7">
        <v>4200</v>
      </c>
    </row>
    <row r="53" spans="1:3" ht="10.9" customHeight="1" x14ac:dyDescent="0.2">
      <c r="A53" s="67"/>
      <c r="B53" s="76" t="s">
        <v>373</v>
      </c>
      <c r="C53" s="7">
        <v>11513</v>
      </c>
    </row>
    <row r="54" spans="1:3" ht="10.9" customHeight="1" x14ac:dyDescent="0.2">
      <c r="A54" s="67"/>
      <c r="B54" s="76" t="s">
        <v>166</v>
      </c>
      <c r="C54" s="7">
        <v>3775</v>
      </c>
    </row>
    <row r="55" spans="1:3" ht="10.9" customHeight="1" thickBot="1" x14ac:dyDescent="0.25">
      <c r="A55" s="67"/>
      <c r="B55" s="76" t="s">
        <v>165</v>
      </c>
      <c r="C55" s="7">
        <v>27879</v>
      </c>
    </row>
    <row r="56" spans="1:3" ht="10.9" customHeight="1" x14ac:dyDescent="0.2">
      <c r="A56" s="149">
        <v>7</v>
      </c>
      <c r="B56" s="126" t="s">
        <v>48</v>
      </c>
      <c r="C56" s="150">
        <v>41426.050000000003</v>
      </c>
    </row>
    <row r="57" spans="1:3" ht="10.9" customHeight="1" thickBot="1" x14ac:dyDescent="0.25">
      <c r="A57" s="65"/>
      <c r="B57" s="127" t="s">
        <v>48</v>
      </c>
      <c r="C57" s="151">
        <v>49083</v>
      </c>
    </row>
    <row r="58" spans="1:3" ht="10.9" customHeight="1" x14ac:dyDescent="0.2">
      <c r="A58" s="188"/>
      <c r="B58" s="132"/>
      <c r="C58" s="189"/>
    </row>
    <row r="59" spans="1:3" ht="10.9" customHeight="1" x14ac:dyDescent="0.2">
      <c r="A59" s="188"/>
      <c r="B59" s="132"/>
      <c r="C59" s="189"/>
    </row>
    <row r="60" spans="1:3" ht="10.9" customHeight="1" x14ac:dyDescent="0.2">
      <c r="A60" s="188"/>
      <c r="B60" s="132"/>
      <c r="C60" s="189"/>
    </row>
    <row r="61" spans="1:3" ht="10.9" customHeight="1" x14ac:dyDescent="0.2">
      <c r="A61" s="81"/>
      <c r="B61" s="120"/>
      <c r="C61" s="60"/>
    </row>
    <row r="62" spans="1:3" ht="10.9" customHeight="1" x14ac:dyDescent="0.2">
      <c r="A62" s="81"/>
      <c r="B62" s="120"/>
      <c r="C62" s="107" t="s">
        <v>39</v>
      </c>
    </row>
    <row r="63" spans="1:3" ht="10.9" customHeight="1" x14ac:dyDescent="0.2">
      <c r="A63" s="38"/>
      <c r="B63" s="80" t="s">
        <v>49</v>
      </c>
      <c r="C63" s="53"/>
    </row>
    <row r="64" spans="1:3" ht="10.9" customHeight="1" x14ac:dyDescent="0.2">
      <c r="A64" s="38"/>
      <c r="B64" s="62" t="s">
        <v>52</v>
      </c>
      <c r="C64" s="63">
        <v>-115600</v>
      </c>
    </row>
    <row r="65" spans="1:3" ht="10.9" customHeight="1" x14ac:dyDescent="0.2">
      <c r="A65" s="38"/>
      <c r="B65" s="43" t="s">
        <v>44</v>
      </c>
      <c r="C65" s="59">
        <v>261711</v>
      </c>
    </row>
    <row r="66" spans="1:3" ht="10.9" customHeight="1" x14ac:dyDescent="0.2">
      <c r="A66" s="38"/>
      <c r="B66" s="43" t="s">
        <v>45</v>
      </c>
      <c r="C66" s="59">
        <f>244186+93282.04</f>
        <v>337468.04</v>
      </c>
    </row>
    <row r="67" spans="1:3" ht="10.9" customHeight="1" x14ac:dyDescent="0.2">
      <c r="A67" s="38"/>
      <c r="B67" s="43" t="s">
        <v>46</v>
      </c>
      <c r="C67" s="59">
        <f>C70</f>
        <v>357000</v>
      </c>
    </row>
    <row r="68" spans="1:3" ht="10.9" customHeight="1" x14ac:dyDescent="0.2">
      <c r="A68" s="38"/>
      <c r="B68" s="43"/>
      <c r="C68" s="59"/>
    </row>
    <row r="69" spans="1:3" ht="10.9" customHeight="1" x14ac:dyDescent="0.2">
      <c r="A69" s="38"/>
      <c r="B69" s="62" t="s">
        <v>53</v>
      </c>
      <c r="C69" s="71">
        <f>C66+C64-C67</f>
        <v>-135131.96000000002</v>
      </c>
    </row>
    <row r="70" spans="1:3" ht="10.9" customHeight="1" x14ac:dyDescent="0.2">
      <c r="A70" s="38">
        <v>8</v>
      </c>
      <c r="B70" s="51" t="s">
        <v>3</v>
      </c>
      <c r="C70" s="56">
        <f>SUM(C71:C73)</f>
        <v>357000</v>
      </c>
    </row>
    <row r="71" spans="1:3" ht="10.9" customHeight="1" x14ac:dyDescent="0.2">
      <c r="A71" s="32"/>
      <c r="B71" s="33" t="s">
        <v>161</v>
      </c>
      <c r="C71" s="34">
        <v>357000</v>
      </c>
    </row>
    <row r="72" spans="1:3" ht="10.9" customHeight="1" x14ac:dyDescent="0.2">
      <c r="A72" s="32"/>
      <c r="B72" s="33"/>
      <c r="C72" s="34"/>
    </row>
    <row r="73" spans="1:3" ht="10.9" customHeight="1" x14ac:dyDescent="0.2">
      <c r="A73" s="32"/>
      <c r="B73" s="33"/>
      <c r="C73" s="34"/>
    </row>
    <row r="74" spans="1:3" ht="10.9" customHeight="1" x14ac:dyDescent="0.2">
      <c r="A74" s="77"/>
      <c r="B74" s="78"/>
      <c r="C74" s="21"/>
    </row>
    <row r="75" spans="1:3" ht="10.9" customHeight="1" x14ac:dyDescent="0.2">
      <c r="A75" s="77"/>
      <c r="B75" s="78"/>
      <c r="C75" s="21"/>
    </row>
    <row r="76" spans="1:3" ht="10.9" customHeight="1" x14ac:dyDescent="0.2">
      <c r="A76" s="77"/>
      <c r="B76" s="78"/>
      <c r="C76" s="21"/>
    </row>
    <row r="77" spans="1:3" ht="10.9" customHeight="1" x14ac:dyDescent="0.2">
      <c r="A77" s="9"/>
      <c r="B77" s="1"/>
      <c r="C77" s="86"/>
    </row>
    <row r="78" spans="1:3" ht="10.9" customHeight="1" x14ac:dyDescent="0.2">
      <c r="A78" s="9"/>
      <c r="B78" s="1"/>
      <c r="C78" s="86"/>
    </row>
    <row r="79" spans="1:3" ht="10.9" customHeight="1" x14ac:dyDescent="0.2">
      <c r="A79" s="9"/>
      <c r="B79" s="90" t="s">
        <v>80</v>
      </c>
      <c r="C79" s="91" t="s">
        <v>81</v>
      </c>
    </row>
    <row r="80" spans="1:3" ht="10.9" customHeight="1" x14ac:dyDescent="0.2">
      <c r="B80" s="89"/>
      <c r="C80" s="92" t="s">
        <v>195</v>
      </c>
    </row>
    <row r="81" spans="2:3" ht="10.9" customHeight="1" x14ac:dyDescent="0.2">
      <c r="B81" s="88" t="s">
        <v>24</v>
      </c>
      <c r="C81" s="88">
        <v>5.47</v>
      </c>
    </row>
    <row r="82" spans="2:3" ht="10.9" customHeight="1" x14ac:dyDescent="0.2">
      <c r="B82" s="88" t="s">
        <v>78</v>
      </c>
      <c r="C82" s="88">
        <v>3.2</v>
      </c>
    </row>
    <row r="83" spans="2:3" ht="10.9" customHeight="1" x14ac:dyDescent="0.2">
      <c r="B83" s="88" t="s">
        <v>77</v>
      </c>
      <c r="C83" s="88">
        <v>4.0999999999999996</v>
      </c>
    </row>
    <row r="84" spans="2:3" ht="10.9" customHeight="1" x14ac:dyDescent="0.2">
      <c r="B84" s="88" t="s">
        <v>76</v>
      </c>
      <c r="C84" s="88">
        <v>1.3</v>
      </c>
    </row>
    <row r="85" spans="2:3" ht="10.9" customHeight="1" x14ac:dyDescent="0.2">
      <c r="B85" s="88" t="s">
        <v>75</v>
      </c>
      <c r="C85" s="88">
        <v>1.65</v>
      </c>
    </row>
    <row r="86" spans="2:3" ht="10.9" customHeight="1" x14ac:dyDescent="0.2">
      <c r="B86" s="88" t="s">
        <v>48</v>
      </c>
      <c r="C86" s="88">
        <v>2.5</v>
      </c>
    </row>
    <row r="87" spans="2:3" ht="10.9" customHeight="1" x14ac:dyDescent="0.2">
      <c r="B87" s="125" t="s">
        <v>1</v>
      </c>
      <c r="C87" s="125">
        <v>0.4</v>
      </c>
    </row>
    <row r="88" spans="2:3" ht="10.9" customHeight="1" x14ac:dyDescent="0.2">
      <c r="B88" s="125"/>
      <c r="C88" s="125"/>
    </row>
    <row r="89" spans="2:3" ht="10.9" customHeight="1" x14ac:dyDescent="0.2">
      <c r="B89" s="88" t="s">
        <v>79</v>
      </c>
      <c r="C89" s="88">
        <f>SUM(C81:C87)</f>
        <v>18.619999999999997</v>
      </c>
    </row>
    <row r="90" spans="2:3" ht="10.9" customHeight="1" x14ac:dyDescent="0.2"/>
    <row r="91" spans="2:3" ht="10.9" customHeight="1" x14ac:dyDescent="0.2">
      <c r="B91" s="88" t="s">
        <v>49</v>
      </c>
      <c r="C91" s="88">
        <v>10</v>
      </c>
    </row>
    <row r="92" spans="2:3" ht="10.9" customHeight="1" x14ac:dyDescent="0.2"/>
    <row r="93" spans="2:3" ht="10.9" customHeight="1" x14ac:dyDescent="0.2">
      <c r="B93" s="125" t="s">
        <v>253</v>
      </c>
      <c r="C93" s="125">
        <v>35</v>
      </c>
    </row>
    <row r="94" spans="2:3" ht="10.9" customHeight="1" x14ac:dyDescent="0.2">
      <c r="B94" s="125" t="s">
        <v>254</v>
      </c>
      <c r="C94" s="125">
        <v>35.5</v>
      </c>
    </row>
    <row r="95" spans="2:3" ht="10.9" customHeight="1" x14ac:dyDescent="0.2">
      <c r="B95" s="138"/>
      <c r="C95" s="138"/>
    </row>
    <row r="96" spans="2:3" ht="10.9" customHeight="1" x14ac:dyDescent="0.2">
      <c r="B96" s="138"/>
      <c r="C96" s="138"/>
    </row>
    <row r="97" spans="2:3" ht="10.9" customHeight="1" x14ac:dyDescent="0.2">
      <c r="B97" s="1" t="s">
        <v>31</v>
      </c>
      <c r="C97" s="86" t="s">
        <v>30</v>
      </c>
    </row>
    <row r="98" spans="2:3" ht="10.9" customHeight="1" x14ac:dyDescent="0.2"/>
    <row r="99" spans="2:3" ht="10.9" customHeight="1" x14ac:dyDescent="0.2"/>
    <row r="100" spans="2:3" ht="10.9" customHeight="1" x14ac:dyDescent="0.2"/>
    <row r="101" spans="2:3" ht="10.9" customHeight="1" x14ac:dyDescent="0.2"/>
    <row r="102" spans="2:3" ht="10.9" customHeight="1" x14ac:dyDescent="0.2"/>
    <row r="103" spans="2:3" ht="10.9" customHeight="1" x14ac:dyDescent="0.2"/>
    <row r="104" spans="2:3" ht="10.9" customHeight="1" x14ac:dyDescent="0.2"/>
    <row r="105" spans="2:3" ht="10.9" customHeight="1" x14ac:dyDescent="0.2"/>
    <row r="106" spans="2:3" ht="10.9" customHeight="1" x14ac:dyDescent="0.2"/>
    <row r="107" spans="2:3" ht="10.9" customHeight="1" x14ac:dyDescent="0.2"/>
    <row r="108" spans="2:3" ht="10.9" customHeight="1" x14ac:dyDescent="0.2"/>
    <row r="109" spans="2:3" ht="10.9" customHeight="1" x14ac:dyDescent="0.2"/>
    <row r="110" spans="2:3" ht="10.9" customHeight="1" x14ac:dyDescent="0.2"/>
    <row r="111" spans="2:3" ht="10.9" customHeight="1" x14ac:dyDescent="0.2"/>
    <row r="112" spans="2:3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opLeftCell="A82" workbookViewId="0">
      <selection activeCell="A3" sqref="A3:C73"/>
    </sheetView>
  </sheetViews>
  <sheetFormatPr defaultRowHeight="11.25" x14ac:dyDescent="0.2"/>
  <cols>
    <col min="1" max="1" width="3.6640625" customWidth="1"/>
    <col min="2" max="2" width="84.5" customWidth="1"/>
    <col min="3" max="3" width="17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4504.91</v>
      </c>
    </row>
    <row r="4" spans="1:3" ht="13.5" x14ac:dyDescent="0.25">
      <c r="A4" s="104"/>
      <c r="B4" s="103" t="s">
        <v>167</v>
      </c>
      <c r="C4" s="141"/>
    </row>
    <row r="5" spans="1:3" ht="10.9" customHeight="1" x14ac:dyDescent="0.2">
      <c r="A5" s="12"/>
      <c r="B5" s="62"/>
      <c r="C5" s="133"/>
    </row>
    <row r="6" spans="1:3" ht="10.9" customHeight="1" x14ac:dyDescent="0.2">
      <c r="A6" s="12"/>
      <c r="B6" s="43" t="s">
        <v>44</v>
      </c>
      <c r="C6" s="142">
        <v>936032.09</v>
      </c>
    </row>
    <row r="7" spans="1:3" ht="10.9" customHeight="1" x14ac:dyDescent="0.2">
      <c r="A7" s="12"/>
      <c r="B7" s="43" t="s">
        <v>45</v>
      </c>
      <c r="C7" s="142">
        <v>925531.77</v>
      </c>
    </row>
    <row r="8" spans="1:3" ht="10.9" customHeight="1" x14ac:dyDescent="0.2">
      <c r="A8" s="12"/>
      <c r="B8" s="43" t="s">
        <v>46</v>
      </c>
      <c r="C8" s="142">
        <v>1070897.54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132560.62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7">
        <v>114285.6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16413.7</v>
      </c>
    </row>
    <row r="16" spans="1:3" ht="10.9" customHeight="1" thickBot="1" x14ac:dyDescent="0.25">
      <c r="A16" s="13"/>
      <c r="B16" s="14" t="s">
        <v>27</v>
      </c>
      <c r="C16" s="39">
        <v>1861.32</v>
      </c>
    </row>
    <row r="17" spans="1:3" ht="10.9" customHeight="1" thickBot="1" x14ac:dyDescent="0.25">
      <c r="A17" s="66">
        <v>2</v>
      </c>
      <c r="B17" s="50" t="s">
        <v>24</v>
      </c>
      <c r="C17" s="54">
        <f>SUM(C19:C42)</f>
        <v>521454.07999999996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f>260100.04-33334-45920</f>
        <v>180846.04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42258.84</v>
      </c>
    </row>
    <row r="28" spans="1:3" ht="10.9" customHeight="1" x14ac:dyDescent="0.2">
      <c r="A28" s="29"/>
      <c r="B28" s="19" t="s">
        <v>93</v>
      </c>
      <c r="C28" s="39">
        <v>18065.68</v>
      </c>
    </row>
    <row r="29" spans="1:3" ht="10.9" customHeight="1" x14ac:dyDescent="0.2">
      <c r="A29" s="29"/>
      <c r="B29" s="19" t="s">
        <v>94</v>
      </c>
      <c r="C29" s="39">
        <v>3606.04</v>
      </c>
    </row>
    <row r="30" spans="1:3" ht="10.9" customHeight="1" x14ac:dyDescent="0.2">
      <c r="A30" s="29"/>
      <c r="B30" s="122" t="s">
        <v>95</v>
      </c>
      <c r="C30" s="40">
        <v>2063.8000000000002</v>
      </c>
    </row>
    <row r="31" spans="1:3" ht="10.9" customHeight="1" x14ac:dyDescent="0.2">
      <c r="A31" s="29"/>
      <c r="B31" s="41" t="s">
        <v>14</v>
      </c>
      <c r="C31" s="84">
        <v>15731.95</v>
      </c>
    </row>
    <row r="32" spans="1:3" ht="10.9" customHeight="1" x14ac:dyDescent="0.2">
      <c r="A32" s="29"/>
      <c r="B32" s="22" t="s">
        <v>38</v>
      </c>
      <c r="C32" s="39">
        <v>3916.26</v>
      </c>
    </row>
    <row r="33" spans="1:3" ht="10.9" customHeight="1" x14ac:dyDescent="0.2">
      <c r="A33" s="29"/>
      <c r="B33" s="22" t="s">
        <v>37</v>
      </c>
      <c r="C33" s="39">
        <v>7244.24</v>
      </c>
    </row>
    <row r="34" spans="1:3" ht="10.9" customHeight="1" x14ac:dyDescent="0.2">
      <c r="A34" s="29"/>
      <c r="B34" s="22" t="s">
        <v>36</v>
      </c>
      <c r="C34" s="39">
        <v>496.57</v>
      </c>
    </row>
    <row r="35" spans="1:3" ht="10.9" customHeight="1" x14ac:dyDescent="0.2">
      <c r="A35" s="29"/>
      <c r="B35" s="22" t="s">
        <v>176</v>
      </c>
      <c r="C35" s="39">
        <v>4282.7299999999996</v>
      </c>
    </row>
    <row r="36" spans="1:3" ht="10.9" customHeight="1" x14ac:dyDescent="0.2">
      <c r="A36" s="29"/>
      <c r="B36" s="42" t="s">
        <v>35</v>
      </c>
      <c r="C36" s="40">
        <v>174503.81</v>
      </c>
    </row>
    <row r="37" spans="1:3" ht="10.9" customHeight="1" x14ac:dyDescent="0.2">
      <c r="A37" s="24"/>
      <c r="B37" s="25" t="s">
        <v>18</v>
      </c>
      <c r="C37" s="26"/>
    </row>
    <row r="38" spans="1:3" ht="10.9" customHeight="1" x14ac:dyDescent="0.2">
      <c r="A38" s="27"/>
      <c r="B38" s="28" t="s">
        <v>15</v>
      </c>
      <c r="C38" s="18"/>
    </row>
    <row r="39" spans="1:3" ht="10.9" customHeight="1" x14ac:dyDescent="0.2">
      <c r="A39" s="29"/>
      <c r="B39" s="30" t="s">
        <v>20</v>
      </c>
      <c r="C39" s="39">
        <v>19611.900000000001</v>
      </c>
    </row>
    <row r="40" spans="1:3" ht="10.9" customHeight="1" x14ac:dyDescent="0.2">
      <c r="A40" s="29"/>
      <c r="B40" s="30" t="s">
        <v>21</v>
      </c>
      <c r="C40" s="20"/>
    </row>
    <row r="41" spans="1:3" ht="10.9" customHeight="1" x14ac:dyDescent="0.2">
      <c r="A41" s="29"/>
      <c r="B41" s="30" t="s">
        <v>22</v>
      </c>
      <c r="C41" s="20"/>
    </row>
    <row r="42" spans="1:3" ht="10.9" customHeight="1" thickBot="1" x14ac:dyDescent="0.25">
      <c r="A42" s="29"/>
      <c r="B42" s="31" t="s">
        <v>55</v>
      </c>
      <c r="C42" s="39">
        <v>48826.22</v>
      </c>
    </row>
    <row r="43" spans="1:3" ht="10.9" customHeight="1" thickBot="1" x14ac:dyDescent="0.25">
      <c r="A43" s="146">
        <v>3</v>
      </c>
      <c r="B43" s="113" t="s">
        <v>0</v>
      </c>
      <c r="C43" s="85">
        <v>32302.7</v>
      </c>
    </row>
    <row r="44" spans="1:3" ht="10.9" customHeight="1" thickBot="1" x14ac:dyDescent="0.25">
      <c r="A44" s="66">
        <v>4</v>
      </c>
      <c r="B44" s="116" t="s">
        <v>25</v>
      </c>
      <c r="C44" s="54">
        <v>44144.94</v>
      </c>
    </row>
    <row r="45" spans="1:3" ht="10.9" customHeight="1" thickBot="1" x14ac:dyDescent="0.25">
      <c r="A45" s="147">
        <v>5</v>
      </c>
      <c r="B45" s="114" t="s">
        <v>1</v>
      </c>
      <c r="C45" s="115">
        <v>18000</v>
      </c>
    </row>
    <row r="46" spans="1:3" ht="10.9" customHeight="1" thickBot="1" x14ac:dyDescent="0.25">
      <c r="A46" s="148">
        <v>6</v>
      </c>
      <c r="B46" s="117" t="s">
        <v>2</v>
      </c>
      <c r="C46" s="121">
        <f>SUM(C47:C55)</f>
        <v>179829.39</v>
      </c>
    </row>
    <row r="47" spans="1:3" ht="10.9" customHeight="1" x14ac:dyDescent="0.2">
      <c r="A47" s="67"/>
      <c r="B47" s="76" t="s">
        <v>168</v>
      </c>
      <c r="C47" s="7">
        <v>17850</v>
      </c>
    </row>
    <row r="48" spans="1:3" ht="10.9" customHeight="1" x14ac:dyDescent="0.2">
      <c r="A48" s="67"/>
      <c r="B48" s="76" t="s">
        <v>169</v>
      </c>
      <c r="C48" s="7">
        <v>13222</v>
      </c>
    </row>
    <row r="49" spans="1:3" ht="10.9" customHeight="1" x14ac:dyDescent="0.2">
      <c r="A49" s="67"/>
      <c r="B49" s="76" t="s">
        <v>170</v>
      </c>
      <c r="C49" s="7">
        <v>14031</v>
      </c>
    </row>
    <row r="50" spans="1:3" ht="10.9" customHeight="1" x14ac:dyDescent="0.2">
      <c r="A50" s="67"/>
      <c r="B50" s="76" t="s">
        <v>172</v>
      </c>
      <c r="C50" s="7">
        <v>574</v>
      </c>
    </row>
    <row r="51" spans="1:3" ht="10.9" customHeight="1" x14ac:dyDescent="0.2">
      <c r="A51" s="67"/>
      <c r="B51" s="76" t="s">
        <v>171</v>
      </c>
      <c r="C51" s="7">
        <v>5496</v>
      </c>
    </row>
    <row r="52" spans="1:3" ht="10.9" customHeight="1" x14ac:dyDescent="0.2">
      <c r="A52" s="67"/>
      <c r="B52" s="76" t="s">
        <v>155</v>
      </c>
      <c r="C52" s="7">
        <v>2460</v>
      </c>
    </row>
    <row r="53" spans="1:3" ht="10.9" customHeight="1" x14ac:dyDescent="0.2">
      <c r="A53" s="67"/>
      <c r="B53" s="76" t="s">
        <v>173</v>
      </c>
      <c r="C53" s="7">
        <v>1000</v>
      </c>
    </row>
    <row r="54" spans="1:3" ht="10.9" customHeight="1" x14ac:dyDescent="0.2">
      <c r="A54" s="67"/>
      <c r="B54" s="76" t="s">
        <v>174</v>
      </c>
      <c r="C54" s="7">
        <v>119876.39</v>
      </c>
    </row>
    <row r="55" spans="1:3" ht="10.9" customHeight="1" thickBot="1" x14ac:dyDescent="0.25">
      <c r="A55" s="67"/>
      <c r="B55" s="76" t="s">
        <v>125</v>
      </c>
      <c r="C55" s="7">
        <v>5320</v>
      </c>
    </row>
    <row r="56" spans="1:3" ht="10.9" customHeight="1" x14ac:dyDescent="0.2">
      <c r="A56" s="149">
        <v>7</v>
      </c>
      <c r="B56" s="126" t="s">
        <v>48</v>
      </c>
      <c r="C56" s="150">
        <v>57032.160000000003</v>
      </c>
    </row>
    <row r="57" spans="1:3" ht="10.9" customHeight="1" thickBot="1" x14ac:dyDescent="0.25">
      <c r="A57" s="65"/>
      <c r="B57" s="127" t="s">
        <v>48</v>
      </c>
      <c r="C57" s="151">
        <v>67573.649999999994</v>
      </c>
    </row>
    <row r="58" spans="1:3" ht="10.9" customHeight="1" x14ac:dyDescent="0.2">
      <c r="A58" s="183"/>
      <c r="B58" s="131"/>
      <c r="C58" s="184"/>
    </row>
    <row r="59" spans="1:3" ht="10.9" customHeight="1" x14ac:dyDescent="0.2">
      <c r="A59" s="183"/>
      <c r="B59" s="131"/>
      <c r="C59" s="184"/>
    </row>
    <row r="60" spans="1:3" ht="10.9" customHeight="1" x14ac:dyDescent="0.2">
      <c r="A60" s="183"/>
      <c r="B60" s="131"/>
      <c r="C60" s="184"/>
    </row>
    <row r="61" spans="1:3" ht="10.9" customHeight="1" x14ac:dyDescent="0.2">
      <c r="A61" s="81"/>
      <c r="B61" s="120"/>
      <c r="C61" s="60"/>
    </row>
    <row r="62" spans="1:3" ht="10.9" customHeight="1" x14ac:dyDescent="0.2">
      <c r="A62" s="81"/>
      <c r="B62" s="120"/>
      <c r="C62" s="107" t="s">
        <v>39</v>
      </c>
    </row>
    <row r="63" spans="1:3" ht="10.9" customHeight="1" x14ac:dyDescent="0.2">
      <c r="A63" s="38"/>
      <c r="B63" s="80" t="s">
        <v>49</v>
      </c>
      <c r="C63" s="53"/>
    </row>
    <row r="64" spans="1:3" ht="10.9" customHeight="1" x14ac:dyDescent="0.2">
      <c r="A64" s="38"/>
      <c r="B64" s="62" t="s">
        <v>52</v>
      </c>
      <c r="C64" s="130">
        <v>253700</v>
      </c>
    </row>
    <row r="65" spans="1:3" ht="10.9" customHeight="1" x14ac:dyDescent="0.2">
      <c r="A65" s="38"/>
      <c r="B65" s="43" t="s">
        <v>44</v>
      </c>
      <c r="C65" s="59">
        <f>266935.63</f>
        <v>266935.63</v>
      </c>
    </row>
    <row r="66" spans="1:3" ht="10.9" customHeight="1" x14ac:dyDescent="0.2">
      <c r="A66" s="38"/>
      <c r="B66" s="43" t="s">
        <v>45</v>
      </c>
      <c r="C66" s="59">
        <f>276959.12+2621.4+16203.76+2451.59</f>
        <v>298235.87000000005</v>
      </c>
    </row>
    <row r="67" spans="1:3" ht="10.9" customHeight="1" x14ac:dyDescent="0.2">
      <c r="A67" s="38"/>
      <c r="B67" s="43" t="s">
        <v>46</v>
      </c>
      <c r="C67" s="59">
        <f>C70</f>
        <v>371677.99</v>
      </c>
    </row>
    <row r="68" spans="1:3" ht="10.9" customHeight="1" x14ac:dyDescent="0.2">
      <c r="A68" s="38"/>
      <c r="B68" s="43"/>
      <c r="C68" s="59"/>
    </row>
    <row r="69" spans="1:3" ht="10.9" customHeight="1" x14ac:dyDescent="0.2">
      <c r="A69" s="38"/>
      <c r="B69" s="62" t="s">
        <v>53</v>
      </c>
      <c r="C69" s="129">
        <f>C66+C64-C67</f>
        <v>180257.88000000012</v>
      </c>
    </row>
    <row r="70" spans="1:3" ht="10.9" customHeight="1" x14ac:dyDescent="0.2">
      <c r="A70" s="38">
        <v>8</v>
      </c>
      <c r="B70" s="51" t="s">
        <v>3</v>
      </c>
      <c r="C70" s="56">
        <f>SUM(C71:C73)</f>
        <v>371677.99</v>
      </c>
    </row>
    <row r="71" spans="1:3" ht="10.9" customHeight="1" x14ac:dyDescent="0.2">
      <c r="A71" s="32"/>
      <c r="B71" s="33" t="s">
        <v>4</v>
      </c>
      <c r="C71" s="34">
        <v>35023</v>
      </c>
    </row>
    <row r="72" spans="1:3" ht="10.9" customHeight="1" x14ac:dyDescent="0.2">
      <c r="A72" s="32"/>
      <c r="B72" s="33" t="s">
        <v>175</v>
      </c>
      <c r="C72" s="34">
        <v>202547</v>
      </c>
    </row>
    <row r="73" spans="1:3" ht="10.9" customHeight="1" x14ac:dyDescent="0.2">
      <c r="A73" s="32"/>
      <c r="B73" s="33" t="s">
        <v>252</v>
      </c>
      <c r="C73" s="34">
        <v>134107.99</v>
      </c>
    </row>
    <row r="74" spans="1:3" ht="10.9" customHeight="1" x14ac:dyDescent="0.2">
      <c r="A74" s="77"/>
      <c r="B74" s="78"/>
      <c r="C74" s="21"/>
    </row>
    <row r="75" spans="1:3" ht="10.9" customHeight="1" x14ac:dyDescent="0.2">
      <c r="A75" s="77"/>
      <c r="B75" s="78"/>
      <c r="C75" s="21"/>
    </row>
    <row r="76" spans="1:3" ht="10.9" customHeight="1" x14ac:dyDescent="0.2">
      <c r="A76" s="77"/>
      <c r="B76" s="78"/>
      <c r="C76" s="21"/>
    </row>
    <row r="77" spans="1:3" ht="10.9" customHeight="1" x14ac:dyDescent="0.2">
      <c r="A77" s="9"/>
      <c r="B77" s="1"/>
      <c r="C77" s="86"/>
    </row>
    <row r="78" spans="1:3" ht="10.9" customHeight="1" x14ac:dyDescent="0.2">
      <c r="A78" s="9"/>
      <c r="B78" s="1"/>
      <c r="C78" s="86"/>
    </row>
    <row r="79" spans="1:3" ht="10.9" customHeight="1" x14ac:dyDescent="0.2">
      <c r="A79" s="9"/>
      <c r="B79" s="90" t="s">
        <v>80</v>
      </c>
      <c r="C79" s="91" t="s">
        <v>81</v>
      </c>
    </row>
    <row r="80" spans="1:3" ht="10.9" customHeight="1" x14ac:dyDescent="0.2">
      <c r="B80" s="89"/>
      <c r="C80" s="92" t="s">
        <v>82</v>
      </c>
    </row>
    <row r="81" spans="2:3" ht="10.9" customHeight="1" x14ac:dyDescent="0.2">
      <c r="B81" s="88" t="s">
        <v>24</v>
      </c>
      <c r="C81" s="88">
        <v>6.6</v>
      </c>
    </row>
    <row r="82" spans="2:3" ht="10.9" customHeight="1" x14ac:dyDescent="0.2">
      <c r="B82" s="88" t="s">
        <v>78</v>
      </c>
      <c r="C82" s="88">
        <v>2.5</v>
      </c>
    </row>
    <row r="83" spans="2:3" ht="10.9" customHeight="1" x14ac:dyDescent="0.2">
      <c r="B83" s="88" t="s">
        <v>77</v>
      </c>
      <c r="C83" s="88">
        <v>4</v>
      </c>
    </row>
    <row r="84" spans="2:3" ht="10.9" customHeight="1" x14ac:dyDescent="0.2">
      <c r="B84" s="88" t="s">
        <v>76</v>
      </c>
      <c r="C84" s="88">
        <v>1.3</v>
      </c>
    </row>
    <row r="85" spans="2:3" ht="10.9" customHeight="1" x14ac:dyDescent="0.2">
      <c r="B85" s="88" t="s">
        <v>75</v>
      </c>
      <c r="C85" s="88">
        <v>1.65</v>
      </c>
    </row>
    <row r="86" spans="2:3" ht="10.9" customHeight="1" x14ac:dyDescent="0.2">
      <c r="B86" s="88" t="s">
        <v>48</v>
      </c>
      <c r="C86" s="88">
        <v>2.5</v>
      </c>
    </row>
    <row r="87" spans="2:3" ht="10.9" customHeight="1" x14ac:dyDescent="0.2">
      <c r="B87" s="125" t="s">
        <v>1</v>
      </c>
      <c r="C87" s="125">
        <v>0.4</v>
      </c>
    </row>
    <row r="88" spans="2:3" ht="10.9" customHeight="1" x14ac:dyDescent="0.2">
      <c r="B88" s="125"/>
      <c r="C88" s="125"/>
    </row>
    <row r="89" spans="2:3" ht="10.9" customHeight="1" x14ac:dyDescent="0.2">
      <c r="B89" s="88" t="s">
        <v>79</v>
      </c>
      <c r="C89" s="88">
        <f>SUM(C81:C87)</f>
        <v>18.95</v>
      </c>
    </row>
    <row r="90" spans="2:3" ht="10.9" customHeight="1" x14ac:dyDescent="0.2"/>
    <row r="91" spans="2:3" ht="10.9" customHeight="1" x14ac:dyDescent="0.2">
      <c r="B91" s="88" t="s">
        <v>49</v>
      </c>
      <c r="C91" s="88">
        <v>4</v>
      </c>
    </row>
    <row r="92" spans="2:3" ht="10.9" customHeight="1" x14ac:dyDescent="0.2">
      <c r="B92" s="134"/>
      <c r="C92" s="134"/>
    </row>
    <row r="93" spans="2:3" ht="10.9" customHeight="1" x14ac:dyDescent="0.2">
      <c r="B93" s="134"/>
      <c r="C93" s="134"/>
    </row>
    <row r="94" spans="2:3" ht="10.9" customHeight="1" x14ac:dyDescent="0.2"/>
    <row r="95" spans="2:3" ht="10.9" customHeight="1" x14ac:dyDescent="0.2">
      <c r="B95" s="125" t="s">
        <v>253</v>
      </c>
      <c r="C95" s="125">
        <v>35</v>
      </c>
    </row>
    <row r="96" spans="2:3" ht="10.9" customHeight="1" x14ac:dyDescent="0.2">
      <c r="B96" s="125" t="s">
        <v>254</v>
      </c>
      <c r="C96" s="125">
        <v>35.5</v>
      </c>
    </row>
    <row r="97" spans="2:3" ht="10.9" customHeight="1" x14ac:dyDescent="0.2"/>
    <row r="98" spans="2:3" ht="10.9" customHeight="1" x14ac:dyDescent="0.2"/>
    <row r="99" spans="2:3" ht="10.9" customHeight="1" x14ac:dyDescent="0.2">
      <c r="B99" s="1" t="s">
        <v>31</v>
      </c>
      <c r="C99" s="86" t="s">
        <v>30</v>
      </c>
    </row>
    <row r="100" spans="2:3" ht="10.9" customHeight="1" x14ac:dyDescent="0.2"/>
    <row r="101" spans="2:3" ht="10.9" customHeight="1" x14ac:dyDescent="0.2"/>
    <row r="102" spans="2:3" ht="10.9" customHeight="1" x14ac:dyDescent="0.2"/>
    <row r="103" spans="2:3" ht="10.9" customHeight="1" x14ac:dyDescent="0.2"/>
    <row r="104" spans="2:3" ht="10.9" customHeight="1" x14ac:dyDescent="0.2"/>
    <row r="105" spans="2:3" ht="10.9" customHeight="1" x14ac:dyDescent="0.2"/>
    <row r="106" spans="2:3" ht="10.9" customHeight="1" x14ac:dyDescent="0.2"/>
    <row r="107" spans="2:3" ht="10.9" customHeight="1" x14ac:dyDescent="0.2"/>
    <row r="108" spans="2:3" ht="10.9" customHeight="1" x14ac:dyDescent="0.2"/>
    <row r="109" spans="2:3" ht="10.9" customHeight="1" x14ac:dyDescent="0.2"/>
    <row r="110" spans="2:3" ht="10.9" customHeight="1" x14ac:dyDescent="0.2"/>
    <row r="111" spans="2:3" ht="10.9" customHeight="1" x14ac:dyDescent="0.2"/>
    <row r="112" spans="2:3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3"/>
  <sheetViews>
    <sheetView topLeftCell="A85" workbookViewId="0">
      <selection activeCell="G29" sqref="G29"/>
    </sheetView>
  </sheetViews>
  <sheetFormatPr defaultRowHeight="11.25" x14ac:dyDescent="0.2"/>
  <cols>
    <col min="1" max="1" width="3.83203125" customWidth="1"/>
    <col min="2" max="2" width="81.5" customWidth="1"/>
    <col min="3" max="3" width="19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3707.8</v>
      </c>
    </row>
    <row r="4" spans="1:3" ht="13.5" x14ac:dyDescent="0.25">
      <c r="A4" s="104"/>
      <c r="B4" s="103" t="s">
        <v>378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726698.49</v>
      </c>
    </row>
    <row r="7" spans="1:3" ht="10.9" customHeight="1" x14ac:dyDescent="0.2">
      <c r="A7" s="12"/>
      <c r="B7" s="43" t="s">
        <v>45</v>
      </c>
      <c r="C7" s="142">
        <v>556749.31999999995</v>
      </c>
    </row>
    <row r="8" spans="1:3" ht="10.9" customHeight="1" x14ac:dyDescent="0.2">
      <c r="A8" s="12"/>
      <c r="B8" s="43" t="s">
        <v>46</v>
      </c>
      <c r="C8" s="142">
        <v>814637.25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133480.79999999999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f>5113.81+61697.92+12462.98+34574.96</f>
        <v>113849.66999999998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f>7094.42+1473.37+1183.35+867.31+6735.28+825.02</f>
        <v>18178.75</v>
      </c>
    </row>
    <row r="16" spans="1:3" ht="10.9" customHeight="1" thickBot="1" x14ac:dyDescent="0.25">
      <c r="A16" s="13"/>
      <c r="B16" s="14" t="s">
        <v>27</v>
      </c>
      <c r="C16" s="39">
        <v>1452.38</v>
      </c>
    </row>
    <row r="17" spans="1:3" ht="10.9" customHeight="1" thickBot="1" x14ac:dyDescent="0.25">
      <c r="A17" s="66">
        <v>2</v>
      </c>
      <c r="B17" s="50" t="s">
        <v>24</v>
      </c>
      <c r="C17" s="54">
        <f>SUM(C19:C42)</f>
        <v>373143.85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f>133480.8-34574.96</f>
        <v>98905.84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27059.22</v>
      </c>
    </row>
    <row r="28" spans="1:3" ht="10.9" customHeight="1" x14ac:dyDescent="0.2">
      <c r="A28" s="29"/>
      <c r="B28" s="19" t="s">
        <v>93</v>
      </c>
      <c r="C28" s="39">
        <v>13412.82</v>
      </c>
    </row>
    <row r="29" spans="1:3" ht="10.9" customHeight="1" x14ac:dyDescent="0.2">
      <c r="A29" s="29"/>
      <c r="B29" s="19" t="s">
        <v>94</v>
      </c>
      <c r="C29" s="39">
        <v>2813.8</v>
      </c>
    </row>
    <row r="30" spans="1:3" ht="10.9" customHeight="1" x14ac:dyDescent="0.2">
      <c r="A30" s="29"/>
      <c r="B30" s="122" t="s">
        <v>95</v>
      </c>
      <c r="C30" s="40">
        <v>1640.41</v>
      </c>
    </row>
    <row r="31" spans="1:3" ht="10.9" customHeight="1" x14ac:dyDescent="0.2">
      <c r="A31" s="29"/>
      <c r="B31" s="41" t="s">
        <v>14</v>
      </c>
      <c r="C31" s="84">
        <v>1091.73</v>
      </c>
    </row>
    <row r="32" spans="1:3" ht="10.9" customHeight="1" x14ac:dyDescent="0.2">
      <c r="A32" s="29"/>
      <c r="B32" s="22" t="s">
        <v>273</v>
      </c>
      <c r="C32" s="20"/>
    </row>
    <row r="33" spans="1:3" ht="10.9" customHeight="1" x14ac:dyDescent="0.2">
      <c r="A33" s="29"/>
      <c r="B33" s="22" t="s">
        <v>38</v>
      </c>
      <c r="C33" s="39">
        <v>5643.53</v>
      </c>
    </row>
    <row r="34" spans="1:3" ht="10.9" customHeight="1" x14ac:dyDescent="0.2">
      <c r="A34" s="29"/>
      <c r="B34" s="22" t="s">
        <v>37</v>
      </c>
      <c r="C34" s="39"/>
    </row>
    <row r="35" spans="1:3" ht="10.9" customHeight="1" x14ac:dyDescent="0.2">
      <c r="A35" s="29"/>
      <c r="B35" s="22" t="s">
        <v>36</v>
      </c>
      <c r="C35" s="39">
        <v>387.49</v>
      </c>
    </row>
    <row r="36" spans="1:3" ht="10.9" customHeight="1" x14ac:dyDescent="0.2">
      <c r="A36" s="29"/>
      <c r="B36" s="42" t="s">
        <v>35</v>
      </c>
      <c r="C36" s="40">
        <v>139280.07999999999</v>
      </c>
    </row>
    <row r="37" spans="1:3" ht="10.9" customHeight="1" x14ac:dyDescent="0.2">
      <c r="A37" s="24"/>
      <c r="B37" s="25" t="s">
        <v>18</v>
      </c>
      <c r="C37" s="26"/>
    </row>
    <row r="38" spans="1:3" ht="10.9" customHeight="1" x14ac:dyDescent="0.2">
      <c r="A38" s="27"/>
      <c r="B38" s="28" t="s">
        <v>15</v>
      </c>
      <c r="C38" s="18"/>
    </row>
    <row r="39" spans="1:3" ht="10.9" customHeight="1" x14ac:dyDescent="0.2">
      <c r="A39" s="29"/>
      <c r="B39" s="30" t="s">
        <v>20</v>
      </c>
      <c r="C39" s="39">
        <f>12946.44+2589.29</f>
        <v>15535.73</v>
      </c>
    </row>
    <row r="40" spans="1:3" ht="10.9" customHeight="1" x14ac:dyDescent="0.2">
      <c r="A40" s="29"/>
      <c r="B40" s="30" t="s">
        <v>21</v>
      </c>
      <c r="C40" s="20"/>
    </row>
    <row r="41" spans="1:3" ht="10.9" customHeight="1" x14ac:dyDescent="0.2">
      <c r="A41" s="29"/>
      <c r="B41" s="30" t="s">
        <v>22</v>
      </c>
      <c r="C41" s="20"/>
    </row>
    <row r="42" spans="1:3" ht="10.9" customHeight="1" thickBot="1" x14ac:dyDescent="0.25">
      <c r="A42" s="29"/>
      <c r="B42" s="31" t="s">
        <v>55</v>
      </c>
      <c r="C42" s="39">
        <v>67373.2</v>
      </c>
    </row>
    <row r="43" spans="1:3" ht="10.9" customHeight="1" thickBot="1" x14ac:dyDescent="0.25">
      <c r="A43" s="146">
        <v>3</v>
      </c>
      <c r="B43" s="113" t="s">
        <v>0</v>
      </c>
      <c r="C43" s="85">
        <v>25889.73</v>
      </c>
    </row>
    <row r="44" spans="1:3" ht="10.9" customHeight="1" thickBot="1" x14ac:dyDescent="0.25">
      <c r="A44" s="66">
        <v>4</v>
      </c>
      <c r="B44" s="116" t="s">
        <v>25</v>
      </c>
      <c r="C44" s="54">
        <v>34927.120000000003</v>
      </c>
    </row>
    <row r="45" spans="1:3" ht="10.9" customHeight="1" thickBot="1" x14ac:dyDescent="0.25">
      <c r="A45" s="147">
        <v>5</v>
      </c>
      <c r="B45" s="114" t="s">
        <v>1</v>
      </c>
      <c r="C45" s="115">
        <v>12600</v>
      </c>
    </row>
    <row r="46" spans="1:3" ht="10.9" customHeight="1" thickBot="1" x14ac:dyDescent="0.25">
      <c r="A46" s="148">
        <v>6</v>
      </c>
      <c r="B46" s="117" t="s">
        <v>2</v>
      </c>
      <c r="C46" s="121">
        <f>SUM(C47:C53)</f>
        <v>132038</v>
      </c>
    </row>
    <row r="47" spans="1:3" ht="10.9" customHeight="1" x14ac:dyDescent="0.2">
      <c r="A47" s="67"/>
      <c r="B47" s="76" t="s">
        <v>381</v>
      </c>
      <c r="C47" s="7">
        <f>456+540+496+744</f>
        <v>2236</v>
      </c>
    </row>
    <row r="48" spans="1:3" ht="10.9" customHeight="1" x14ac:dyDescent="0.2">
      <c r="A48" s="67"/>
      <c r="B48" s="76" t="s">
        <v>382</v>
      </c>
      <c r="C48" s="7">
        <v>3500</v>
      </c>
    </row>
    <row r="49" spans="1:4" ht="10.9" customHeight="1" x14ac:dyDescent="0.2">
      <c r="A49" s="67"/>
      <c r="B49" s="76" t="s">
        <v>383</v>
      </c>
      <c r="C49" s="7">
        <v>18941</v>
      </c>
    </row>
    <row r="50" spans="1:4" ht="10.9" customHeight="1" x14ac:dyDescent="0.2">
      <c r="A50" s="67"/>
      <c r="B50" s="76" t="s">
        <v>384</v>
      </c>
      <c r="C50" s="7">
        <v>6863</v>
      </c>
    </row>
    <row r="51" spans="1:4" ht="10.9" customHeight="1" x14ac:dyDescent="0.2">
      <c r="A51" s="67"/>
      <c r="B51" s="76" t="s">
        <v>191</v>
      </c>
      <c r="C51" s="7">
        <v>2250</v>
      </c>
    </row>
    <row r="52" spans="1:4" ht="10.9" customHeight="1" x14ac:dyDescent="0.2">
      <c r="A52" s="67"/>
      <c r="B52" s="76" t="s">
        <v>385</v>
      </c>
      <c r="C52" s="7">
        <v>93648</v>
      </c>
    </row>
    <row r="53" spans="1:4" ht="10.9" customHeight="1" thickBot="1" x14ac:dyDescent="0.25">
      <c r="A53" s="67"/>
      <c r="B53" s="76" t="s">
        <v>386</v>
      </c>
      <c r="C53" s="7">
        <v>4600</v>
      </c>
    </row>
    <row r="54" spans="1:4" ht="10.9" customHeight="1" x14ac:dyDescent="0.2">
      <c r="A54" s="149">
        <v>7</v>
      </c>
      <c r="B54" s="126" t="s">
        <v>48</v>
      </c>
      <c r="C54" s="150">
        <v>46940.75</v>
      </c>
    </row>
    <row r="55" spans="1:4" ht="10.9" customHeight="1" thickBot="1" x14ac:dyDescent="0.25">
      <c r="A55" s="65"/>
      <c r="B55" s="127" t="s">
        <v>48</v>
      </c>
      <c r="C55" s="151">
        <v>55617</v>
      </c>
    </row>
    <row r="56" spans="1:4" ht="10.9" customHeight="1" x14ac:dyDescent="0.2">
      <c r="A56" s="82"/>
      <c r="B56" s="101"/>
      <c r="C56" s="61"/>
    </row>
    <row r="57" spans="1:4" ht="10.9" customHeight="1" x14ac:dyDescent="0.2">
      <c r="A57" s="82"/>
      <c r="B57" s="101"/>
      <c r="C57" s="61"/>
    </row>
    <row r="58" spans="1:4" ht="10.9" customHeight="1" x14ac:dyDescent="0.2">
      <c r="A58" s="82"/>
      <c r="B58" s="101"/>
      <c r="C58" s="61"/>
    </row>
    <row r="59" spans="1:4" ht="10.9" customHeight="1" x14ac:dyDescent="0.2">
      <c r="A59" s="81"/>
      <c r="B59" s="120"/>
      <c r="C59" s="60"/>
    </row>
    <row r="60" spans="1:4" ht="10.9" customHeight="1" x14ac:dyDescent="0.2">
      <c r="A60" s="81"/>
      <c r="B60" s="120"/>
      <c r="C60" s="107" t="s">
        <v>39</v>
      </c>
    </row>
    <row r="61" spans="1:4" ht="10.9" customHeight="1" x14ac:dyDescent="0.2">
      <c r="A61" s="38"/>
      <c r="B61" s="80" t="s">
        <v>49</v>
      </c>
      <c r="C61" s="53"/>
    </row>
    <row r="62" spans="1:4" ht="10.9" customHeight="1" x14ac:dyDescent="0.2">
      <c r="A62" s="38"/>
      <c r="B62" s="62" t="s">
        <v>52</v>
      </c>
      <c r="C62" s="63">
        <v>-67900</v>
      </c>
      <c r="D62" s="73"/>
    </row>
    <row r="63" spans="1:4" ht="10.9" customHeight="1" x14ac:dyDescent="0.2">
      <c r="A63" s="38"/>
      <c r="B63" s="43" t="s">
        <v>44</v>
      </c>
      <c r="C63" s="59">
        <v>34371.42</v>
      </c>
    </row>
    <row r="64" spans="1:4" ht="10.9" customHeight="1" x14ac:dyDescent="0.2">
      <c r="A64" s="38"/>
      <c r="B64" s="43" t="s">
        <v>45</v>
      </c>
      <c r="C64" s="59">
        <f>41095.09+78874.32+18776.52</f>
        <v>138745.93</v>
      </c>
    </row>
    <row r="65" spans="1:3" ht="10.9" customHeight="1" x14ac:dyDescent="0.2">
      <c r="A65" s="38"/>
      <c r="B65" s="43" t="s">
        <v>46</v>
      </c>
      <c r="C65" s="59">
        <f>C68</f>
        <v>214075.21000000002</v>
      </c>
    </row>
    <row r="66" spans="1:3" ht="10.9" customHeight="1" x14ac:dyDescent="0.2">
      <c r="A66" s="38"/>
      <c r="B66" s="43"/>
      <c r="C66" s="59"/>
    </row>
    <row r="67" spans="1:3" ht="10.9" customHeight="1" x14ac:dyDescent="0.2">
      <c r="A67" s="38"/>
      <c r="B67" s="62" t="s">
        <v>53</v>
      </c>
      <c r="C67" s="71">
        <f>C64+C62-C65</f>
        <v>-143229.28000000003</v>
      </c>
    </row>
    <row r="68" spans="1:3" ht="10.9" customHeight="1" x14ac:dyDescent="0.2">
      <c r="A68" s="38">
        <v>8</v>
      </c>
      <c r="B68" s="51" t="s">
        <v>3</v>
      </c>
      <c r="C68" s="56">
        <f>SUM(C69:C71)</f>
        <v>214075.21000000002</v>
      </c>
    </row>
    <row r="69" spans="1:3" ht="10.9" customHeight="1" x14ac:dyDescent="0.2">
      <c r="A69" s="32"/>
      <c r="B69" s="33" t="s">
        <v>379</v>
      </c>
      <c r="C69" s="34">
        <v>107966</v>
      </c>
    </row>
    <row r="70" spans="1:3" ht="10.9" customHeight="1" x14ac:dyDescent="0.2">
      <c r="A70" s="32"/>
      <c r="B70" s="33" t="s">
        <v>113</v>
      </c>
      <c r="C70" s="34">
        <v>106109.21</v>
      </c>
    </row>
    <row r="71" spans="1:3" ht="10.9" customHeight="1" x14ac:dyDescent="0.2">
      <c r="A71" s="32"/>
      <c r="B71" s="33"/>
      <c r="C71" s="34"/>
    </row>
    <row r="72" spans="1:3" ht="10.9" customHeight="1" x14ac:dyDescent="0.2">
      <c r="A72" s="9"/>
      <c r="B72" s="1"/>
      <c r="C72" s="86"/>
    </row>
    <row r="73" spans="1:3" ht="10.9" customHeight="1" x14ac:dyDescent="0.2">
      <c r="A73" s="9"/>
      <c r="B73" s="1"/>
      <c r="C73" s="86"/>
    </row>
    <row r="74" spans="1:3" ht="10.9" customHeight="1" x14ac:dyDescent="0.2">
      <c r="A74" s="9"/>
      <c r="B74" s="90" t="s">
        <v>80</v>
      </c>
      <c r="C74" s="91" t="s">
        <v>81</v>
      </c>
    </row>
    <row r="75" spans="1:3" ht="10.9" customHeight="1" x14ac:dyDescent="0.2">
      <c r="B75" s="89"/>
      <c r="C75" s="92" t="s">
        <v>82</v>
      </c>
    </row>
    <row r="76" spans="1:3" ht="10.9" customHeight="1" x14ac:dyDescent="0.2">
      <c r="B76" s="88" t="s">
        <v>24</v>
      </c>
      <c r="C76" s="88">
        <v>6.6</v>
      </c>
    </row>
    <row r="77" spans="1:3" ht="10.9" customHeight="1" x14ac:dyDescent="0.2">
      <c r="B77" s="88" t="s">
        <v>78</v>
      </c>
      <c r="C77" s="88">
        <v>3</v>
      </c>
    </row>
    <row r="78" spans="1:3" ht="10.9" customHeight="1" x14ac:dyDescent="0.2">
      <c r="B78" s="88" t="s">
        <v>77</v>
      </c>
      <c r="C78" s="88">
        <v>2.8</v>
      </c>
    </row>
    <row r="79" spans="1:3" ht="10.9" customHeight="1" x14ac:dyDescent="0.2">
      <c r="B79" s="88" t="s">
        <v>76</v>
      </c>
      <c r="C79" s="88">
        <v>1.3</v>
      </c>
    </row>
    <row r="80" spans="1:3" ht="10.9" customHeight="1" x14ac:dyDescent="0.2">
      <c r="B80" s="88" t="s">
        <v>75</v>
      </c>
      <c r="C80" s="88">
        <v>1.65</v>
      </c>
    </row>
    <row r="81" spans="2:3" ht="10.9" customHeight="1" x14ac:dyDescent="0.2">
      <c r="B81" s="88" t="s">
        <v>48</v>
      </c>
      <c r="C81" s="88">
        <v>2.5</v>
      </c>
    </row>
    <row r="82" spans="2:3" ht="10.9" customHeight="1" x14ac:dyDescent="0.2">
      <c r="B82" s="125" t="s">
        <v>1</v>
      </c>
      <c r="C82" s="125">
        <v>0.4</v>
      </c>
    </row>
    <row r="83" spans="2:3" ht="10.9" customHeight="1" x14ac:dyDescent="0.2">
      <c r="B83" s="125" t="s">
        <v>253</v>
      </c>
      <c r="C83" s="125">
        <v>0.3</v>
      </c>
    </row>
    <row r="84" spans="2:3" ht="10.9" customHeight="1" x14ac:dyDescent="0.2">
      <c r="B84" s="88" t="s">
        <v>79</v>
      </c>
      <c r="C84" s="88">
        <f>SUM(C76:C83)</f>
        <v>18.55</v>
      </c>
    </row>
    <row r="85" spans="2:3" ht="10.9" customHeight="1" x14ac:dyDescent="0.2">
      <c r="B85" s="134"/>
      <c r="C85" s="134"/>
    </row>
    <row r="86" spans="2:3" ht="10.9" customHeight="1" x14ac:dyDescent="0.2"/>
    <row r="87" spans="2:3" ht="10.9" customHeight="1" x14ac:dyDescent="0.2">
      <c r="B87" s="88" t="s">
        <v>49</v>
      </c>
      <c r="C87" s="96">
        <v>0</v>
      </c>
    </row>
    <row r="88" spans="2:3" ht="10.9" customHeight="1" x14ac:dyDescent="0.2">
      <c r="B88" s="134"/>
      <c r="C88" s="135"/>
    </row>
    <row r="89" spans="2:3" ht="10.9" customHeight="1" x14ac:dyDescent="0.2">
      <c r="B89" s="134"/>
      <c r="C89" s="135"/>
    </row>
    <row r="90" spans="2:3" ht="10.9" customHeight="1" x14ac:dyDescent="0.2">
      <c r="B90" s="125" t="s">
        <v>253</v>
      </c>
      <c r="C90" s="125"/>
    </row>
    <row r="91" spans="2:3" ht="10.9" customHeight="1" x14ac:dyDescent="0.2">
      <c r="B91" s="125" t="s">
        <v>254</v>
      </c>
      <c r="C91" s="125"/>
    </row>
    <row r="92" spans="2:3" ht="10.9" customHeight="1" x14ac:dyDescent="0.2">
      <c r="B92" s="138"/>
      <c r="C92" s="138"/>
    </row>
    <row r="93" spans="2:3" ht="10.9" customHeight="1" x14ac:dyDescent="0.2">
      <c r="B93" s="138"/>
      <c r="C93" s="138"/>
    </row>
    <row r="94" spans="2:3" ht="10.9" customHeight="1" x14ac:dyDescent="0.2">
      <c r="B94" s="1" t="s">
        <v>31</v>
      </c>
      <c r="C94" s="86" t="s">
        <v>30</v>
      </c>
    </row>
    <row r="95" spans="2:3" ht="10.9" customHeight="1" x14ac:dyDescent="0.2"/>
    <row r="96" spans="2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  <row r="135" ht="10.9" customHeight="1" x14ac:dyDescent="0.2"/>
    <row r="136" ht="10.9" customHeight="1" x14ac:dyDescent="0.2"/>
    <row r="137" ht="10.9" customHeight="1" x14ac:dyDescent="0.2"/>
    <row r="138" ht="10.9" customHeight="1" x14ac:dyDescent="0.2"/>
    <row r="139" ht="10.9" customHeight="1" x14ac:dyDescent="0.2"/>
    <row r="140" ht="10.9" customHeight="1" x14ac:dyDescent="0.2"/>
    <row r="141" ht="10.9" customHeight="1" x14ac:dyDescent="0.2"/>
    <row r="142" ht="10.9" customHeight="1" x14ac:dyDescent="0.2"/>
    <row r="143" ht="10.9" customHeight="1" x14ac:dyDescent="0.2"/>
    <row r="144" ht="10.9" customHeight="1" x14ac:dyDescent="0.2"/>
    <row r="145" ht="10.9" customHeight="1" x14ac:dyDescent="0.2"/>
    <row r="146" ht="10.9" customHeight="1" x14ac:dyDescent="0.2"/>
    <row r="147" ht="10.9" customHeight="1" x14ac:dyDescent="0.2"/>
    <row r="148" ht="10.9" customHeight="1" x14ac:dyDescent="0.2"/>
    <row r="149" ht="10.9" customHeight="1" x14ac:dyDescent="0.2"/>
    <row r="150" ht="10.9" customHeight="1" x14ac:dyDescent="0.2"/>
    <row r="151" ht="10.9" customHeight="1" x14ac:dyDescent="0.2"/>
    <row r="152" ht="10.9" customHeight="1" x14ac:dyDescent="0.2"/>
    <row r="153" ht="10.9" customHeight="1" x14ac:dyDescent="0.2"/>
    <row r="154" ht="10.9" customHeight="1" x14ac:dyDescent="0.2"/>
    <row r="155" ht="10.9" customHeight="1" x14ac:dyDescent="0.2"/>
    <row r="156" ht="10.9" customHeight="1" x14ac:dyDescent="0.2"/>
    <row r="157" ht="10.9" customHeight="1" x14ac:dyDescent="0.2"/>
    <row r="158" ht="10.9" customHeight="1" x14ac:dyDescent="0.2"/>
    <row r="159" ht="10.9" customHeight="1" x14ac:dyDescent="0.2"/>
    <row r="160" ht="10.9" customHeight="1" x14ac:dyDescent="0.2"/>
    <row r="161" ht="10.9" customHeight="1" x14ac:dyDescent="0.2"/>
    <row r="162" ht="10.9" customHeight="1" x14ac:dyDescent="0.2"/>
    <row r="163" ht="10.9" customHeight="1" x14ac:dyDescent="0.2"/>
    <row r="164" ht="10.9" customHeight="1" x14ac:dyDescent="0.2"/>
    <row r="165" ht="10.9" customHeight="1" x14ac:dyDescent="0.2"/>
    <row r="166" ht="10.9" customHeight="1" x14ac:dyDescent="0.2"/>
    <row r="167" ht="10.9" customHeight="1" x14ac:dyDescent="0.2"/>
    <row r="168" ht="10.9" customHeight="1" x14ac:dyDescent="0.2"/>
    <row r="169" ht="10.9" customHeight="1" x14ac:dyDescent="0.2"/>
    <row r="170" ht="10.9" customHeight="1" x14ac:dyDescent="0.2"/>
    <row r="171" ht="10.9" customHeight="1" x14ac:dyDescent="0.2"/>
    <row r="172" ht="10.9" customHeight="1" x14ac:dyDescent="0.2"/>
    <row r="173" ht="10.9" customHeight="1" x14ac:dyDescent="0.2"/>
    <row r="174" ht="10.9" customHeight="1" x14ac:dyDescent="0.2"/>
    <row r="175" ht="10.9" customHeight="1" x14ac:dyDescent="0.2"/>
    <row r="176" ht="10.9" customHeight="1" x14ac:dyDescent="0.2"/>
    <row r="177" ht="10.9" customHeight="1" x14ac:dyDescent="0.2"/>
    <row r="178" ht="10.9" customHeight="1" x14ac:dyDescent="0.2"/>
    <row r="179" ht="10.9" customHeight="1" x14ac:dyDescent="0.2"/>
    <row r="180" ht="10.9" customHeight="1" x14ac:dyDescent="0.2"/>
    <row r="181" ht="10.9" customHeight="1" x14ac:dyDescent="0.2"/>
    <row r="182" ht="10.9" customHeight="1" x14ac:dyDescent="0.2"/>
    <row r="183" ht="10.9" customHeight="1" x14ac:dyDescent="0.2"/>
    <row r="184" ht="10.9" customHeight="1" x14ac:dyDescent="0.2"/>
    <row r="185" ht="10.9" customHeight="1" x14ac:dyDescent="0.2"/>
    <row r="186" ht="10.9" customHeight="1" x14ac:dyDescent="0.2"/>
    <row r="187" ht="10.9" customHeight="1" x14ac:dyDescent="0.2"/>
    <row r="188" ht="10.9" customHeight="1" x14ac:dyDescent="0.2"/>
    <row r="189" ht="10.9" customHeight="1" x14ac:dyDescent="0.2"/>
    <row r="190" ht="10.9" customHeight="1" x14ac:dyDescent="0.2"/>
    <row r="191" ht="10.9" customHeight="1" x14ac:dyDescent="0.2"/>
    <row r="192" ht="10.9" customHeight="1" x14ac:dyDescent="0.2"/>
    <row r="193" ht="10.9" customHeight="1" x14ac:dyDescent="0.2"/>
    <row r="194" ht="10.9" customHeight="1" x14ac:dyDescent="0.2"/>
    <row r="195" ht="10.9" customHeight="1" x14ac:dyDescent="0.2"/>
    <row r="196" ht="10.9" customHeight="1" x14ac:dyDescent="0.2"/>
    <row r="197" ht="10.9" customHeight="1" x14ac:dyDescent="0.2"/>
    <row r="198" ht="10.9" customHeight="1" x14ac:dyDescent="0.2"/>
    <row r="199" ht="10.9" customHeight="1" x14ac:dyDescent="0.2"/>
    <row r="200" ht="10.9" customHeight="1" x14ac:dyDescent="0.2"/>
    <row r="201" ht="10.9" customHeight="1" x14ac:dyDescent="0.2"/>
    <row r="202" ht="10.9" customHeight="1" x14ac:dyDescent="0.2"/>
    <row r="203" ht="10.9" customHeight="1" x14ac:dyDescent="0.2"/>
    <row r="204" ht="10.9" customHeight="1" x14ac:dyDescent="0.2"/>
    <row r="205" ht="10.9" customHeight="1" x14ac:dyDescent="0.2"/>
    <row r="206" ht="10.9" customHeight="1" x14ac:dyDescent="0.2"/>
    <row r="207" ht="10.9" customHeight="1" x14ac:dyDescent="0.2"/>
    <row r="208" ht="10.9" customHeight="1" x14ac:dyDescent="0.2"/>
    <row r="209" ht="10.9" customHeight="1" x14ac:dyDescent="0.2"/>
    <row r="210" ht="10.9" customHeight="1" x14ac:dyDescent="0.2"/>
    <row r="211" ht="10.9" customHeight="1" x14ac:dyDescent="0.2"/>
    <row r="212" ht="10.9" customHeight="1" x14ac:dyDescent="0.2"/>
    <row r="213" ht="10.9" customHeight="1" x14ac:dyDescent="0.2"/>
    <row r="214" ht="10.9" customHeight="1" x14ac:dyDescent="0.2"/>
    <row r="215" ht="10.9" customHeight="1" x14ac:dyDescent="0.2"/>
    <row r="216" ht="10.9" customHeight="1" x14ac:dyDescent="0.2"/>
    <row r="217" ht="10.9" customHeight="1" x14ac:dyDescent="0.2"/>
    <row r="218" ht="10.9" customHeight="1" x14ac:dyDescent="0.2"/>
    <row r="219" ht="10.9" customHeight="1" x14ac:dyDescent="0.2"/>
    <row r="220" ht="10.9" customHeight="1" x14ac:dyDescent="0.2"/>
    <row r="221" ht="10.9" customHeight="1" x14ac:dyDescent="0.2"/>
    <row r="222" ht="10.9" customHeight="1" x14ac:dyDescent="0.2"/>
    <row r="223" ht="10.9" customHeight="1" x14ac:dyDescent="0.2"/>
    <row r="224" ht="10.9" customHeight="1" x14ac:dyDescent="0.2"/>
    <row r="225" ht="10.9" customHeight="1" x14ac:dyDescent="0.2"/>
    <row r="226" ht="10.9" customHeight="1" x14ac:dyDescent="0.2"/>
    <row r="227" ht="10.9" customHeight="1" x14ac:dyDescent="0.2"/>
    <row r="228" ht="10.9" customHeight="1" x14ac:dyDescent="0.2"/>
    <row r="229" ht="10.9" customHeight="1" x14ac:dyDescent="0.2"/>
    <row r="230" ht="10.9" customHeight="1" x14ac:dyDescent="0.2"/>
    <row r="231" ht="10.9" customHeight="1" x14ac:dyDescent="0.2"/>
    <row r="232" ht="10.9" customHeight="1" x14ac:dyDescent="0.2"/>
    <row r="233" ht="10.9" customHeight="1" x14ac:dyDescent="0.2"/>
    <row r="234" ht="10.9" customHeight="1" x14ac:dyDescent="0.2"/>
    <row r="235" ht="10.9" customHeight="1" x14ac:dyDescent="0.2"/>
    <row r="236" ht="10.9" customHeight="1" x14ac:dyDescent="0.2"/>
    <row r="237" ht="10.9" customHeight="1" x14ac:dyDescent="0.2"/>
    <row r="238" ht="10.9" customHeight="1" x14ac:dyDescent="0.2"/>
    <row r="239" ht="10.9" customHeight="1" x14ac:dyDescent="0.2"/>
    <row r="240" ht="10.9" customHeight="1" x14ac:dyDescent="0.2"/>
    <row r="241" ht="10.9" customHeight="1" x14ac:dyDescent="0.2"/>
    <row r="242" ht="10.9" customHeight="1" x14ac:dyDescent="0.2"/>
    <row r="243" ht="10.9" customHeight="1" x14ac:dyDescent="0.2"/>
    <row r="244" ht="10.9" customHeight="1" x14ac:dyDescent="0.2"/>
    <row r="245" ht="10.9" customHeight="1" x14ac:dyDescent="0.2"/>
    <row r="246" ht="10.9" customHeight="1" x14ac:dyDescent="0.2"/>
    <row r="247" ht="10.9" customHeight="1" x14ac:dyDescent="0.2"/>
    <row r="248" ht="10.9" customHeight="1" x14ac:dyDescent="0.2"/>
    <row r="249" ht="10.9" customHeight="1" x14ac:dyDescent="0.2"/>
    <row r="250" ht="10.9" customHeight="1" x14ac:dyDescent="0.2"/>
    <row r="251" ht="10.9" customHeight="1" x14ac:dyDescent="0.2"/>
    <row r="252" ht="10.9" customHeight="1" x14ac:dyDescent="0.2"/>
    <row r="253" ht="10.9" customHeight="1" x14ac:dyDescent="0.2"/>
    <row r="254" ht="10.9" customHeight="1" x14ac:dyDescent="0.2"/>
    <row r="255" ht="10.9" customHeight="1" x14ac:dyDescent="0.2"/>
    <row r="256" ht="10.9" customHeight="1" x14ac:dyDescent="0.2"/>
    <row r="257" ht="10.9" customHeight="1" x14ac:dyDescent="0.2"/>
    <row r="258" ht="10.9" customHeight="1" x14ac:dyDescent="0.2"/>
    <row r="259" ht="10.9" customHeight="1" x14ac:dyDescent="0.2"/>
    <row r="260" ht="10.9" customHeight="1" x14ac:dyDescent="0.2"/>
    <row r="261" ht="10.9" customHeight="1" x14ac:dyDescent="0.2"/>
    <row r="262" ht="10.9" customHeight="1" x14ac:dyDescent="0.2"/>
    <row r="263" ht="10.9" customHeight="1" x14ac:dyDescent="0.2"/>
    <row r="264" ht="10.9" customHeight="1" x14ac:dyDescent="0.2"/>
    <row r="265" ht="10.9" customHeight="1" x14ac:dyDescent="0.2"/>
    <row r="266" ht="10.9" customHeight="1" x14ac:dyDescent="0.2"/>
    <row r="267" ht="10.9" customHeight="1" x14ac:dyDescent="0.2"/>
    <row r="268" ht="10.9" customHeight="1" x14ac:dyDescent="0.2"/>
    <row r="269" ht="10.9" customHeight="1" x14ac:dyDescent="0.2"/>
    <row r="270" ht="10.9" customHeight="1" x14ac:dyDescent="0.2"/>
    <row r="271" ht="10.9" customHeight="1" x14ac:dyDescent="0.2"/>
    <row r="272" ht="10.9" customHeight="1" x14ac:dyDescent="0.2"/>
    <row r="273" ht="10.9" customHeight="1" x14ac:dyDescent="0.2"/>
    <row r="274" ht="10.9" customHeight="1" x14ac:dyDescent="0.2"/>
    <row r="275" ht="10.9" customHeight="1" x14ac:dyDescent="0.2"/>
    <row r="276" ht="10.9" customHeight="1" x14ac:dyDescent="0.2"/>
    <row r="277" ht="10.9" customHeight="1" x14ac:dyDescent="0.2"/>
    <row r="278" ht="10.9" customHeight="1" x14ac:dyDescent="0.2"/>
    <row r="279" ht="10.9" customHeight="1" x14ac:dyDescent="0.2"/>
    <row r="280" ht="10.9" customHeight="1" x14ac:dyDescent="0.2"/>
    <row r="281" ht="10.9" customHeight="1" x14ac:dyDescent="0.2"/>
    <row r="282" ht="10.9" customHeight="1" x14ac:dyDescent="0.2"/>
    <row r="283" ht="10.9" customHeight="1" x14ac:dyDescent="0.2"/>
    <row r="284" ht="10.9" customHeight="1" x14ac:dyDescent="0.2"/>
    <row r="285" ht="10.9" customHeight="1" x14ac:dyDescent="0.2"/>
    <row r="286" ht="10.9" customHeight="1" x14ac:dyDescent="0.2"/>
    <row r="287" ht="10.9" customHeight="1" x14ac:dyDescent="0.2"/>
    <row r="288" ht="10.9" customHeight="1" x14ac:dyDescent="0.2"/>
    <row r="289" ht="10.9" customHeight="1" x14ac:dyDescent="0.2"/>
    <row r="290" ht="10.9" customHeight="1" x14ac:dyDescent="0.2"/>
    <row r="291" ht="10.9" customHeight="1" x14ac:dyDescent="0.2"/>
    <row r="292" ht="10.9" customHeight="1" x14ac:dyDescent="0.2"/>
    <row r="293" ht="10.9" customHeight="1" x14ac:dyDescent="0.2"/>
    <row r="294" ht="10.9" customHeight="1" x14ac:dyDescent="0.2"/>
    <row r="295" ht="10.9" customHeight="1" x14ac:dyDescent="0.2"/>
    <row r="296" ht="10.9" customHeight="1" x14ac:dyDescent="0.2"/>
    <row r="297" ht="10.9" customHeight="1" x14ac:dyDescent="0.2"/>
    <row r="298" ht="10.9" customHeight="1" x14ac:dyDescent="0.2"/>
    <row r="299" ht="10.9" customHeight="1" x14ac:dyDescent="0.2"/>
    <row r="300" ht="10.9" customHeight="1" x14ac:dyDescent="0.2"/>
    <row r="301" ht="10.9" customHeight="1" x14ac:dyDescent="0.2"/>
    <row r="302" ht="10.9" customHeight="1" x14ac:dyDescent="0.2"/>
    <row r="303" ht="10.9" customHeight="1" x14ac:dyDescent="0.2"/>
    <row r="304" ht="10.9" customHeight="1" x14ac:dyDescent="0.2"/>
    <row r="305" ht="10.9" customHeight="1" x14ac:dyDescent="0.2"/>
    <row r="306" ht="10.9" customHeight="1" x14ac:dyDescent="0.2"/>
    <row r="307" ht="10.9" customHeight="1" x14ac:dyDescent="0.2"/>
    <row r="308" ht="10.9" customHeight="1" x14ac:dyDescent="0.2"/>
    <row r="309" ht="10.9" customHeight="1" x14ac:dyDescent="0.2"/>
    <row r="310" ht="10.9" customHeight="1" x14ac:dyDescent="0.2"/>
    <row r="311" ht="10.9" customHeight="1" x14ac:dyDescent="0.2"/>
    <row r="312" ht="10.9" customHeight="1" x14ac:dyDescent="0.2"/>
    <row r="313" ht="10.9" customHeight="1" x14ac:dyDescent="0.2"/>
    <row r="314" ht="10.9" customHeight="1" x14ac:dyDescent="0.2"/>
    <row r="315" ht="10.9" customHeight="1" x14ac:dyDescent="0.2"/>
    <row r="316" ht="10.9" customHeight="1" x14ac:dyDescent="0.2"/>
    <row r="317" ht="10.9" customHeight="1" x14ac:dyDescent="0.2"/>
    <row r="318" ht="10.9" customHeight="1" x14ac:dyDescent="0.2"/>
    <row r="319" ht="10.9" customHeight="1" x14ac:dyDescent="0.2"/>
    <row r="320" ht="10.9" customHeight="1" x14ac:dyDescent="0.2"/>
    <row r="321" ht="10.9" customHeight="1" x14ac:dyDescent="0.2"/>
    <row r="322" ht="10.9" customHeight="1" x14ac:dyDescent="0.2"/>
    <row r="323" ht="10.9" customHeight="1" x14ac:dyDescent="0.2"/>
    <row r="324" ht="10.9" customHeight="1" x14ac:dyDescent="0.2"/>
    <row r="325" ht="10.9" customHeight="1" x14ac:dyDescent="0.2"/>
    <row r="326" ht="10.9" customHeight="1" x14ac:dyDescent="0.2"/>
    <row r="327" ht="10.9" customHeight="1" x14ac:dyDescent="0.2"/>
    <row r="328" ht="10.9" customHeight="1" x14ac:dyDescent="0.2"/>
    <row r="329" ht="10.9" customHeight="1" x14ac:dyDescent="0.2"/>
    <row r="330" ht="10.9" customHeight="1" x14ac:dyDescent="0.2"/>
    <row r="331" ht="10.9" customHeight="1" x14ac:dyDescent="0.2"/>
    <row r="332" ht="10.9" customHeight="1" x14ac:dyDescent="0.2"/>
    <row r="333" ht="10.9" customHeight="1" x14ac:dyDescent="0.2"/>
    <row r="334" ht="10.9" customHeight="1" x14ac:dyDescent="0.2"/>
    <row r="335" ht="10.9" customHeight="1" x14ac:dyDescent="0.2"/>
    <row r="336" ht="10.9" customHeight="1" x14ac:dyDescent="0.2"/>
    <row r="337" ht="10.9" customHeight="1" x14ac:dyDescent="0.2"/>
    <row r="338" ht="10.9" customHeight="1" x14ac:dyDescent="0.2"/>
    <row r="339" ht="10.9" customHeight="1" x14ac:dyDescent="0.2"/>
    <row r="340" ht="10.9" customHeight="1" x14ac:dyDescent="0.2"/>
    <row r="341" ht="10.9" customHeight="1" x14ac:dyDescent="0.2"/>
    <row r="342" ht="10.9" customHeight="1" x14ac:dyDescent="0.2"/>
    <row r="343" ht="10.9" customHeight="1" x14ac:dyDescent="0.2"/>
    <row r="344" ht="10.9" customHeight="1" x14ac:dyDescent="0.2"/>
    <row r="345" ht="10.9" customHeight="1" x14ac:dyDescent="0.2"/>
    <row r="346" ht="10.9" customHeight="1" x14ac:dyDescent="0.2"/>
    <row r="347" ht="10.9" customHeight="1" x14ac:dyDescent="0.2"/>
    <row r="348" ht="10.9" customHeight="1" x14ac:dyDescent="0.2"/>
    <row r="349" ht="10.9" customHeight="1" x14ac:dyDescent="0.2"/>
    <row r="350" ht="10.9" customHeight="1" x14ac:dyDescent="0.2"/>
    <row r="351" ht="10.9" customHeight="1" x14ac:dyDescent="0.2"/>
    <row r="352" ht="10.9" customHeight="1" x14ac:dyDescent="0.2"/>
    <row r="353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5"/>
  <sheetViews>
    <sheetView topLeftCell="A79" workbookViewId="0">
      <selection activeCell="A3" sqref="A3:C72"/>
    </sheetView>
  </sheetViews>
  <sheetFormatPr defaultRowHeight="11.25" x14ac:dyDescent="0.2"/>
  <cols>
    <col min="1" max="1" width="4.33203125" customWidth="1"/>
    <col min="2" max="2" width="84.33203125" customWidth="1"/>
    <col min="3" max="3" width="18.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3252.06</v>
      </c>
    </row>
    <row r="4" spans="1:3" ht="13.5" x14ac:dyDescent="0.25">
      <c r="A4" s="104"/>
      <c r="B4" s="103" t="s">
        <v>353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635768.56999999995</v>
      </c>
    </row>
    <row r="7" spans="1:3" ht="10.9" customHeight="1" x14ac:dyDescent="0.2">
      <c r="A7" s="12"/>
      <c r="B7" s="43" t="s">
        <v>45</v>
      </c>
      <c r="C7" s="142">
        <v>602900.86</v>
      </c>
    </row>
    <row r="8" spans="1:3" ht="10.9" customHeight="1" x14ac:dyDescent="0.2">
      <c r="A8" s="12"/>
      <c r="B8" s="43" t="s">
        <v>46</v>
      </c>
      <c r="C8" s="142">
        <v>801655.62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92814.940000000017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f>66666.6+13333.32</f>
        <v>79999.920000000013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f>4186.63+1369.07+1099.58+201+3842.55+766.61</f>
        <v>11465.44</v>
      </c>
    </row>
    <row r="16" spans="1:3" ht="10.9" customHeight="1" thickBot="1" x14ac:dyDescent="0.25">
      <c r="A16" s="13"/>
      <c r="B16" s="14" t="s">
        <v>27</v>
      </c>
      <c r="C16" s="39">
        <v>1349.58</v>
      </c>
    </row>
    <row r="17" spans="1:3" ht="10.9" customHeight="1" thickBot="1" x14ac:dyDescent="0.25">
      <c r="A17" s="66">
        <v>2</v>
      </c>
      <c r="B17" s="50" t="s">
        <v>24</v>
      </c>
      <c r="C17" s="54">
        <f>SUM(C19:C42)</f>
        <v>258354.72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v>60570.12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23800.93</v>
      </c>
    </row>
    <row r="28" spans="1:3" ht="10.9" customHeight="1" x14ac:dyDescent="0.2">
      <c r="A28" s="29"/>
      <c r="B28" s="19" t="s">
        <v>93</v>
      </c>
      <c r="C28" s="39">
        <v>13105.42</v>
      </c>
    </row>
    <row r="29" spans="1:3" ht="10.9" customHeight="1" x14ac:dyDescent="0.2">
      <c r="A29" s="29"/>
      <c r="B29" s="19" t="s">
        <v>94</v>
      </c>
      <c r="C29" s="39">
        <v>2614.61</v>
      </c>
    </row>
    <row r="30" spans="1:3" ht="10.9" customHeight="1" x14ac:dyDescent="0.2">
      <c r="A30" s="29"/>
      <c r="B30" s="122" t="s">
        <v>95</v>
      </c>
      <c r="C30" s="40">
        <v>1478.09</v>
      </c>
    </row>
    <row r="31" spans="1:3" ht="10.9" customHeight="1" x14ac:dyDescent="0.2">
      <c r="A31" s="29"/>
      <c r="B31" s="41" t="s">
        <v>14</v>
      </c>
      <c r="C31" s="84"/>
    </row>
    <row r="32" spans="1:3" ht="10.9" customHeight="1" x14ac:dyDescent="0.2">
      <c r="A32" s="29"/>
      <c r="B32" s="22" t="s">
        <v>273</v>
      </c>
      <c r="C32" s="20"/>
    </row>
    <row r="33" spans="1:3" ht="10.9" customHeight="1" x14ac:dyDescent="0.2">
      <c r="A33" s="29"/>
      <c r="B33" s="22" t="s">
        <v>38</v>
      </c>
      <c r="C33" s="39">
        <v>4273.04</v>
      </c>
    </row>
    <row r="34" spans="1:3" ht="10.9" customHeight="1" x14ac:dyDescent="0.2">
      <c r="A34" s="29"/>
      <c r="B34" s="22" t="s">
        <v>37</v>
      </c>
      <c r="C34" s="39"/>
    </row>
    <row r="35" spans="1:3" ht="10.9" customHeight="1" x14ac:dyDescent="0.2">
      <c r="A35" s="29"/>
      <c r="B35" s="22" t="s">
        <v>36</v>
      </c>
      <c r="C35" s="39">
        <v>360.06</v>
      </c>
    </row>
    <row r="36" spans="1:3" ht="10.9" customHeight="1" x14ac:dyDescent="0.2">
      <c r="A36" s="29"/>
      <c r="B36" s="42" t="s">
        <v>35</v>
      </c>
      <c r="C36" s="40">
        <v>127282.29</v>
      </c>
    </row>
    <row r="37" spans="1:3" ht="10.9" customHeight="1" x14ac:dyDescent="0.2">
      <c r="A37" s="24"/>
      <c r="B37" s="25" t="s">
        <v>18</v>
      </c>
      <c r="C37" s="26"/>
    </row>
    <row r="38" spans="1:3" ht="10.9" customHeight="1" x14ac:dyDescent="0.2">
      <c r="A38" s="27"/>
      <c r="B38" s="28" t="s">
        <v>15</v>
      </c>
      <c r="C38" s="18"/>
    </row>
    <row r="39" spans="1:3" ht="10.9" customHeight="1" x14ac:dyDescent="0.2">
      <c r="A39" s="29"/>
      <c r="B39" s="30" t="s">
        <v>20</v>
      </c>
      <c r="C39" s="39">
        <f>11798.07+2359.61</f>
        <v>14157.68</v>
      </c>
    </row>
    <row r="40" spans="1:3" ht="10.9" customHeight="1" x14ac:dyDescent="0.2">
      <c r="A40" s="29"/>
      <c r="B40" s="30" t="s">
        <v>21</v>
      </c>
      <c r="C40" s="20"/>
    </row>
    <row r="41" spans="1:3" ht="10.9" customHeight="1" x14ac:dyDescent="0.2">
      <c r="A41" s="29"/>
      <c r="B41" s="30" t="s">
        <v>22</v>
      </c>
      <c r="C41" s="20"/>
    </row>
    <row r="42" spans="1:3" ht="10.9" customHeight="1" thickBot="1" x14ac:dyDescent="0.25">
      <c r="A42" s="29"/>
      <c r="B42" s="31" t="s">
        <v>55</v>
      </c>
      <c r="C42" s="39">
        <v>10712.48</v>
      </c>
    </row>
    <row r="43" spans="1:3" ht="10.9" customHeight="1" thickBot="1" x14ac:dyDescent="0.25">
      <c r="A43" s="146">
        <v>3</v>
      </c>
      <c r="B43" s="113" t="s">
        <v>0</v>
      </c>
      <c r="C43" s="85">
        <v>23414.83</v>
      </c>
    </row>
    <row r="44" spans="1:3" ht="10.9" customHeight="1" thickBot="1" x14ac:dyDescent="0.25">
      <c r="A44" s="66">
        <v>4</v>
      </c>
      <c r="B44" s="116" t="s">
        <v>25</v>
      </c>
      <c r="C44" s="54">
        <v>31805.15</v>
      </c>
    </row>
    <row r="45" spans="1:3" ht="10.9" customHeight="1" thickBot="1" x14ac:dyDescent="0.25">
      <c r="A45" s="147">
        <v>5</v>
      </c>
      <c r="B45" s="114" t="s">
        <v>1</v>
      </c>
      <c r="C45" s="115">
        <v>18000</v>
      </c>
    </row>
    <row r="46" spans="1:3" ht="10.9" customHeight="1" thickBot="1" x14ac:dyDescent="0.25">
      <c r="A46" s="148">
        <v>6</v>
      </c>
      <c r="B46" s="117" t="s">
        <v>2</v>
      </c>
      <c r="C46" s="121">
        <f>SUM(C47:C57)</f>
        <v>287314</v>
      </c>
    </row>
    <row r="47" spans="1:3" ht="10.9" customHeight="1" x14ac:dyDescent="0.2">
      <c r="A47" s="67"/>
      <c r="B47" s="76" t="s">
        <v>355</v>
      </c>
      <c r="C47" s="7">
        <v>2700</v>
      </c>
    </row>
    <row r="48" spans="1:3" ht="10.9" customHeight="1" x14ac:dyDescent="0.2">
      <c r="A48" s="67"/>
      <c r="B48" s="76" t="s">
        <v>356</v>
      </c>
      <c r="C48" s="7">
        <v>27352</v>
      </c>
    </row>
    <row r="49" spans="1:3" ht="10.9" customHeight="1" x14ac:dyDescent="0.2">
      <c r="A49" s="67"/>
      <c r="B49" s="76" t="s">
        <v>357</v>
      </c>
      <c r="C49" s="7">
        <v>18178</v>
      </c>
    </row>
    <row r="50" spans="1:3" ht="10.9" customHeight="1" x14ac:dyDescent="0.2">
      <c r="A50" s="67"/>
      <c r="B50" s="76" t="s">
        <v>358</v>
      </c>
      <c r="C50" s="7">
        <v>7472</v>
      </c>
    </row>
    <row r="51" spans="1:3" ht="10.9" customHeight="1" x14ac:dyDescent="0.2">
      <c r="A51" s="67"/>
      <c r="B51" s="76" t="s">
        <v>359</v>
      </c>
      <c r="C51" s="7">
        <v>8250</v>
      </c>
    </row>
    <row r="52" spans="1:3" ht="10.9" customHeight="1" x14ac:dyDescent="0.2">
      <c r="A52" s="67"/>
      <c r="B52" s="76" t="s">
        <v>360</v>
      </c>
      <c r="C52" s="7">
        <v>4500</v>
      </c>
    </row>
    <row r="53" spans="1:3" ht="10.9" customHeight="1" x14ac:dyDescent="0.2">
      <c r="A53" s="67"/>
      <c r="B53" s="76" t="s">
        <v>361</v>
      </c>
      <c r="C53" s="7">
        <v>120305</v>
      </c>
    </row>
    <row r="54" spans="1:3" ht="10.9" customHeight="1" x14ac:dyDescent="0.2">
      <c r="A54" s="67"/>
      <c r="B54" s="76" t="s">
        <v>143</v>
      </c>
      <c r="C54" s="7">
        <v>546</v>
      </c>
    </row>
    <row r="55" spans="1:3" ht="10.9" customHeight="1" x14ac:dyDescent="0.2">
      <c r="A55" s="67"/>
      <c r="B55" s="76" t="s">
        <v>236</v>
      </c>
      <c r="C55" s="7">
        <v>45985</v>
      </c>
    </row>
    <row r="56" spans="1:3" ht="10.9" customHeight="1" x14ac:dyDescent="0.2">
      <c r="A56" s="67"/>
      <c r="B56" s="76" t="s">
        <v>211</v>
      </c>
      <c r="C56" s="7">
        <v>11908</v>
      </c>
    </row>
    <row r="57" spans="1:3" ht="10.9" customHeight="1" thickBot="1" x14ac:dyDescent="0.25">
      <c r="A57" s="67"/>
      <c r="B57" s="76" t="s">
        <v>149</v>
      </c>
      <c r="C57" s="7">
        <v>40118</v>
      </c>
    </row>
    <row r="58" spans="1:3" ht="10.9" customHeight="1" x14ac:dyDescent="0.2">
      <c r="A58" s="149">
        <v>7</v>
      </c>
      <c r="B58" s="126" t="s">
        <v>48</v>
      </c>
      <c r="C58" s="150">
        <v>41171.08</v>
      </c>
    </row>
    <row r="59" spans="1:3" ht="10.9" customHeight="1" thickBot="1" x14ac:dyDescent="0.25">
      <c r="A59" s="65"/>
      <c r="B59" s="127" t="s">
        <v>48</v>
      </c>
      <c r="C59" s="151">
        <v>48780.9</v>
      </c>
    </row>
    <row r="60" spans="1:3" ht="10.9" customHeight="1" x14ac:dyDescent="0.2">
      <c r="A60" s="82"/>
      <c r="B60" s="101"/>
      <c r="C60" s="61"/>
    </row>
    <row r="61" spans="1:3" ht="10.9" customHeight="1" x14ac:dyDescent="0.2">
      <c r="A61" s="81"/>
      <c r="B61" s="120"/>
      <c r="C61" s="107" t="s">
        <v>39</v>
      </c>
    </row>
    <row r="62" spans="1:3" ht="10.9" customHeight="1" x14ac:dyDescent="0.2">
      <c r="A62" s="38"/>
      <c r="B62" s="80" t="s">
        <v>49</v>
      </c>
      <c r="C62" s="53"/>
    </row>
    <row r="63" spans="1:3" ht="10.9" customHeight="1" x14ac:dyDescent="0.2">
      <c r="A63" s="38"/>
      <c r="B63" s="62" t="s">
        <v>52</v>
      </c>
      <c r="C63" s="130">
        <v>45100</v>
      </c>
    </row>
    <row r="64" spans="1:3" ht="10.9" customHeight="1" x14ac:dyDescent="0.2">
      <c r="A64" s="38"/>
      <c r="B64" s="43" t="s">
        <v>44</v>
      </c>
      <c r="C64" s="123">
        <v>115124.63</v>
      </c>
    </row>
    <row r="65" spans="1:3" ht="10.9" customHeight="1" x14ac:dyDescent="0.2">
      <c r="A65" s="38"/>
      <c r="B65" s="43" t="s">
        <v>45</v>
      </c>
      <c r="C65" s="123">
        <f>110137.12+3765.28</f>
        <v>113902.39999999999</v>
      </c>
    </row>
    <row r="66" spans="1:3" ht="10.9" customHeight="1" x14ac:dyDescent="0.2">
      <c r="A66" s="38"/>
      <c r="B66" s="43" t="s">
        <v>46</v>
      </c>
      <c r="C66" s="123">
        <f>C69</f>
        <v>57181</v>
      </c>
    </row>
    <row r="67" spans="1:3" ht="10.9" customHeight="1" x14ac:dyDescent="0.2">
      <c r="A67" s="38"/>
      <c r="B67" s="43"/>
      <c r="C67" s="59"/>
    </row>
    <row r="68" spans="1:3" ht="10.9" customHeight="1" x14ac:dyDescent="0.2">
      <c r="A68" s="38"/>
      <c r="B68" s="62" t="s">
        <v>53</v>
      </c>
      <c r="C68" s="129">
        <f>C65+C63-C66</f>
        <v>101821.4</v>
      </c>
    </row>
    <row r="69" spans="1:3" ht="10.9" customHeight="1" x14ac:dyDescent="0.2">
      <c r="A69" s="38">
        <v>8</v>
      </c>
      <c r="B69" s="51" t="s">
        <v>3</v>
      </c>
      <c r="C69" s="56">
        <f>SUM(C70:C72)</f>
        <v>57181</v>
      </c>
    </row>
    <row r="70" spans="1:3" ht="10.9" customHeight="1" x14ac:dyDescent="0.2">
      <c r="A70" s="32"/>
      <c r="B70" s="33" t="s">
        <v>4</v>
      </c>
      <c r="C70" s="34">
        <v>22412</v>
      </c>
    </row>
    <row r="71" spans="1:3" ht="10.9" customHeight="1" x14ac:dyDescent="0.2">
      <c r="A71" s="32"/>
      <c r="B71" s="33" t="s">
        <v>354</v>
      </c>
      <c r="C71" s="34">
        <v>34769</v>
      </c>
    </row>
    <row r="72" spans="1:3" ht="10.9" customHeight="1" x14ac:dyDescent="0.2">
      <c r="A72" s="32"/>
      <c r="B72" s="33"/>
      <c r="C72" s="34"/>
    </row>
    <row r="73" spans="1:3" ht="10.9" customHeight="1" x14ac:dyDescent="0.2">
      <c r="A73" s="9"/>
      <c r="B73" s="1"/>
      <c r="C73" s="86"/>
    </row>
    <row r="74" spans="1:3" ht="10.9" customHeight="1" x14ac:dyDescent="0.2">
      <c r="A74" s="9"/>
      <c r="B74" s="1"/>
      <c r="C74" s="86"/>
    </row>
    <row r="75" spans="1:3" ht="10.9" customHeight="1" x14ac:dyDescent="0.2">
      <c r="A75" s="9"/>
      <c r="B75" s="90" t="s">
        <v>80</v>
      </c>
      <c r="C75" s="91" t="s">
        <v>81</v>
      </c>
    </row>
    <row r="76" spans="1:3" ht="10.9" customHeight="1" x14ac:dyDescent="0.2">
      <c r="B76" s="89"/>
      <c r="C76" s="92" t="s">
        <v>82</v>
      </c>
    </row>
    <row r="77" spans="1:3" ht="10.9" customHeight="1" x14ac:dyDescent="0.2">
      <c r="B77" s="88" t="s">
        <v>24</v>
      </c>
      <c r="C77" s="88">
        <v>4.05</v>
      </c>
    </row>
    <row r="78" spans="1:3" ht="10.9" customHeight="1" x14ac:dyDescent="0.2">
      <c r="B78" s="88" t="s">
        <v>78</v>
      </c>
      <c r="C78" s="88">
        <v>3.5</v>
      </c>
    </row>
    <row r="79" spans="1:3" ht="10.9" customHeight="1" x14ac:dyDescent="0.2">
      <c r="B79" s="88" t="s">
        <v>77</v>
      </c>
      <c r="C79" s="88">
        <v>4</v>
      </c>
    </row>
    <row r="80" spans="1:3" ht="10.9" customHeight="1" x14ac:dyDescent="0.2">
      <c r="B80" s="88" t="s">
        <v>76</v>
      </c>
      <c r="C80" s="88">
        <v>1.3</v>
      </c>
    </row>
    <row r="81" spans="2:3" ht="10.9" customHeight="1" x14ac:dyDescent="0.2">
      <c r="B81" s="88" t="s">
        <v>75</v>
      </c>
      <c r="C81" s="88">
        <v>1.65</v>
      </c>
    </row>
    <row r="82" spans="2:3" ht="10.9" customHeight="1" x14ac:dyDescent="0.2">
      <c r="B82" s="88" t="s">
        <v>48</v>
      </c>
      <c r="C82" s="88">
        <v>2.5</v>
      </c>
    </row>
    <row r="83" spans="2:3" ht="10.9" customHeight="1" x14ac:dyDescent="0.2">
      <c r="B83" s="125" t="s">
        <v>1</v>
      </c>
      <c r="C83" s="125">
        <v>0.5</v>
      </c>
    </row>
    <row r="84" spans="2:3" ht="10.9" customHeight="1" x14ac:dyDescent="0.2">
      <c r="B84" s="125"/>
      <c r="C84" s="125"/>
    </row>
    <row r="85" spans="2:3" ht="10.9" customHeight="1" x14ac:dyDescent="0.2">
      <c r="B85" s="88" t="s">
        <v>79</v>
      </c>
      <c r="C85" s="88">
        <f>SUM(C77:C83)</f>
        <v>17.5</v>
      </c>
    </row>
    <row r="86" spans="2:3" ht="10.9" customHeight="1" x14ac:dyDescent="0.2">
      <c r="B86" s="134"/>
      <c r="C86" s="134"/>
    </row>
    <row r="87" spans="2:3" ht="10.9" customHeight="1" x14ac:dyDescent="0.2"/>
    <row r="88" spans="2:3" ht="10.9" customHeight="1" x14ac:dyDescent="0.2">
      <c r="B88" s="88" t="s">
        <v>49</v>
      </c>
      <c r="C88" s="96">
        <v>3.7</v>
      </c>
    </row>
    <row r="89" spans="2:3" ht="10.9" customHeight="1" x14ac:dyDescent="0.2">
      <c r="B89" s="134"/>
      <c r="C89" s="135"/>
    </row>
    <row r="90" spans="2:3" ht="10.9" customHeight="1" x14ac:dyDescent="0.2">
      <c r="B90" s="134"/>
      <c r="C90" s="135"/>
    </row>
    <row r="91" spans="2:3" ht="10.9" customHeight="1" x14ac:dyDescent="0.2">
      <c r="B91" s="125" t="s">
        <v>253</v>
      </c>
      <c r="C91" s="125">
        <v>35</v>
      </c>
    </row>
    <row r="92" spans="2:3" ht="10.9" customHeight="1" x14ac:dyDescent="0.2">
      <c r="B92" s="125" t="s">
        <v>254</v>
      </c>
      <c r="C92" s="125">
        <v>35.5</v>
      </c>
    </row>
    <row r="93" spans="2:3" ht="10.9" customHeight="1" x14ac:dyDescent="0.2">
      <c r="B93" s="138"/>
      <c r="C93" s="138"/>
    </row>
    <row r="94" spans="2:3" ht="10.9" customHeight="1" x14ac:dyDescent="0.2">
      <c r="B94" s="138"/>
      <c r="C94" s="138"/>
    </row>
    <row r="95" spans="2:3" ht="10.9" customHeight="1" x14ac:dyDescent="0.2">
      <c r="B95" s="1" t="s">
        <v>31</v>
      </c>
      <c r="C95" s="86" t="s">
        <v>30</v>
      </c>
    </row>
    <row r="96" spans="2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  <row r="135" ht="10.9" customHeight="1" x14ac:dyDescent="0.2"/>
    <row r="136" ht="10.9" customHeight="1" x14ac:dyDescent="0.2"/>
    <row r="137" ht="10.9" customHeight="1" x14ac:dyDescent="0.2"/>
    <row r="138" ht="10.9" customHeight="1" x14ac:dyDescent="0.2"/>
    <row r="139" ht="10.9" customHeight="1" x14ac:dyDescent="0.2"/>
    <row r="140" ht="10.9" customHeight="1" x14ac:dyDescent="0.2"/>
    <row r="141" ht="10.9" customHeight="1" x14ac:dyDescent="0.2"/>
    <row r="142" ht="10.9" customHeight="1" x14ac:dyDescent="0.2"/>
    <row r="143" ht="10.9" customHeight="1" x14ac:dyDescent="0.2"/>
    <row r="144" ht="10.9" customHeight="1" x14ac:dyDescent="0.2"/>
    <row r="145" ht="10.9" customHeight="1" x14ac:dyDescent="0.2"/>
    <row r="146" ht="10.9" customHeight="1" x14ac:dyDescent="0.2"/>
    <row r="147" ht="10.9" customHeight="1" x14ac:dyDescent="0.2"/>
    <row r="148" ht="10.9" customHeight="1" x14ac:dyDescent="0.2"/>
    <row r="149" ht="10.9" customHeight="1" x14ac:dyDescent="0.2"/>
    <row r="150" ht="10.9" customHeight="1" x14ac:dyDescent="0.2"/>
    <row r="151" ht="10.9" customHeight="1" x14ac:dyDescent="0.2"/>
    <row r="152" ht="10.9" customHeight="1" x14ac:dyDescent="0.2"/>
    <row r="153" ht="10.9" customHeight="1" x14ac:dyDescent="0.2"/>
    <row r="154" ht="10.9" customHeight="1" x14ac:dyDescent="0.2"/>
    <row r="155" ht="10.9" customHeight="1" x14ac:dyDescent="0.2"/>
    <row r="156" ht="10.9" customHeight="1" x14ac:dyDescent="0.2"/>
    <row r="157" ht="10.9" customHeight="1" x14ac:dyDescent="0.2"/>
    <row r="158" ht="10.9" customHeight="1" x14ac:dyDescent="0.2"/>
    <row r="159" ht="10.9" customHeight="1" x14ac:dyDescent="0.2"/>
    <row r="160" ht="10.9" customHeight="1" x14ac:dyDescent="0.2"/>
    <row r="161" ht="10.9" customHeight="1" x14ac:dyDescent="0.2"/>
    <row r="162" ht="10.9" customHeight="1" x14ac:dyDescent="0.2"/>
    <row r="163" ht="10.9" customHeight="1" x14ac:dyDescent="0.2"/>
    <row r="164" ht="10.9" customHeight="1" x14ac:dyDescent="0.2"/>
    <row r="165" ht="10.9" customHeight="1" x14ac:dyDescent="0.2"/>
    <row r="166" ht="10.9" customHeight="1" x14ac:dyDescent="0.2"/>
    <row r="167" ht="10.9" customHeight="1" x14ac:dyDescent="0.2"/>
    <row r="168" ht="10.9" customHeight="1" x14ac:dyDescent="0.2"/>
    <row r="169" ht="10.9" customHeight="1" x14ac:dyDescent="0.2"/>
    <row r="170" ht="10.9" customHeight="1" x14ac:dyDescent="0.2"/>
    <row r="171" ht="10.9" customHeight="1" x14ac:dyDescent="0.2"/>
    <row r="172" ht="10.9" customHeight="1" x14ac:dyDescent="0.2"/>
    <row r="173" ht="10.9" customHeight="1" x14ac:dyDescent="0.2"/>
    <row r="174" ht="10.9" customHeight="1" x14ac:dyDescent="0.2"/>
    <row r="175" ht="10.9" customHeight="1" x14ac:dyDescent="0.2"/>
    <row r="176" ht="10.9" customHeight="1" x14ac:dyDescent="0.2"/>
    <row r="177" ht="10.9" customHeight="1" x14ac:dyDescent="0.2"/>
    <row r="178" ht="10.9" customHeight="1" x14ac:dyDescent="0.2"/>
    <row r="179" ht="10.9" customHeight="1" x14ac:dyDescent="0.2"/>
    <row r="180" ht="10.9" customHeight="1" x14ac:dyDescent="0.2"/>
    <row r="181" ht="10.9" customHeight="1" x14ac:dyDescent="0.2"/>
    <row r="182" ht="10.9" customHeight="1" x14ac:dyDescent="0.2"/>
    <row r="183" ht="10.9" customHeight="1" x14ac:dyDescent="0.2"/>
    <row r="184" ht="10.9" customHeight="1" x14ac:dyDescent="0.2"/>
    <row r="185" ht="10.9" customHeight="1" x14ac:dyDescent="0.2"/>
    <row r="186" ht="10.9" customHeight="1" x14ac:dyDescent="0.2"/>
    <row r="187" ht="10.9" customHeight="1" x14ac:dyDescent="0.2"/>
    <row r="188" ht="10.9" customHeight="1" x14ac:dyDescent="0.2"/>
    <row r="189" ht="10.9" customHeight="1" x14ac:dyDescent="0.2"/>
    <row r="190" ht="10.9" customHeight="1" x14ac:dyDescent="0.2"/>
    <row r="191" ht="10.9" customHeight="1" x14ac:dyDescent="0.2"/>
    <row r="192" ht="10.9" customHeight="1" x14ac:dyDescent="0.2"/>
    <row r="193" ht="10.9" customHeight="1" x14ac:dyDescent="0.2"/>
    <row r="194" ht="10.9" customHeight="1" x14ac:dyDescent="0.2"/>
    <row r="195" ht="10.9" customHeight="1" x14ac:dyDescent="0.2"/>
    <row r="196" ht="10.9" customHeight="1" x14ac:dyDescent="0.2"/>
    <row r="197" ht="10.9" customHeight="1" x14ac:dyDescent="0.2"/>
    <row r="198" ht="10.9" customHeight="1" x14ac:dyDescent="0.2"/>
    <row r="199" ht="10.9" customHeight="1" x14ac:dyDescent="0.2"/>
    <row r="200" ht="10.9" customHeight="1" x14ac:dyDescent="0.2"/>
    <row r="201" ht="10.9" customHeight="1" x14ac:dyDescent="0.2"/>
    <row r="202" ht="10.9" customHeight="1" x14ac:dyDescent="0.2"/>
    <row r="203" ht="10.9" customHeight="1" x14ac:dyDescent="0.2"/>
    <row r="204" ht="10.9" customHeight="1" x14ac:dyDescent="0.2"/>
    <row r="205" ht="10.9" customHeight="1" x14ac:dyDescent="0.2"/>
    <row r="206" ht="10.9" customHeight="1" x14ac:dyDescent="0.2"/>
    <row r="207" ht="10.9" customHeight="1" x14ac:dyDescent="0.2"/>
    <row r="208" ht="10.9" customHeight="1" x14ac:dyDescent="0.2"/>
    <row r="209" ht="10.9" customHeight="1" x14ac:dyDescent="0.2"/>
    <row r="210" ht="10.9" customHeight="1" x14ac:dyDescent="0.2"/>
    <row r="211" ht="10.9" customHeight="1" x14ac:dyDescent="0.2"/>
    <row r="212" ht="10.9" customHeight="1" x14ac:dyDescent="0.2"/>
    <row r="213" ht="10.9" customHeight="1" x14ac:dyDescent="0.2"/>
    <row r="214" ht="10.9" customHeight="1" x14ac:dyDescent="0.2"/>
    <row r="215" ht="10.9" customHeight="1" x14ac:dyDescent="0.2"/>
    <row r="216" ht="10.9" customHeight="1" x14ac:dyDescent="0.2"/>
    <row r="217" ht="10.9" customHeight="1" x14ac:dyDescent="0.2"/>
    <row r="218" ht="10.9" customHeight="1" x14ac:dyDescent="0.2"/>
    <row r="219" ht="10.9" customHeight="1" x14ac:dyDescent="0.2"/>
    <row r="220" ht="10.9" customHeight="1" x14ac:dyDescent="0.2"/>
    <row r="221" ht="10.9" customHeight="1" x14ac:dyDescent="0.2"/>
    <row r="222" ht="10.9" customHeight="1" x14ac:dyDescent="0.2"/>
    <row r="223" ht="10.9" customHeight="1" x14ac:dyDescent="0.2"/>
    <row r="224" ht="10.9" customHeight="1" x14ac:dyDescent="0.2"/>
    <row r="225" ht="10.9" customHeight="1" x14ac:dyDescent="0.2"/>
    <row r="226" ht="10.9" customHeight="1" x14ac:dyDescent="0.2"/>
    <row r="227" ht="10.9" customHeight="1" x14ac:dyDescent="0.2"/>
    <row r="228" ht="10.9" customHeight="1" x14ac:dyDescent="0.2"/>
    <row r="229" ht="10.9" customHeight="1" x14ac:dyDescent="0.2"/>
    <row r="230" ht="10.9" customHeight="1" x14ac:dyDescent="0.2"/>
    <row r="231" ht="10.9" customHeight="1" x14ac:dyDescent="0.2"/>
    <row r="232" ht="10.9" customHeight="1" x14ac:dyDescent="0.2"/>
    <row r="233" ht="10.9" customHeight="1" x14ac:dyDescent="0.2"/>
    <row r="234" ht="10.9" customHeight="1" x14ac:dyDescent="0.2"/>
    <row r="235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1"/>
  <sheetViews>
    <sheetView topLeftCell="A70" workbookViewId="0">
      <selection activeCell="I18" sqref="I18"/>
    </sheetView>
  </sheetViews>
  <sheetFormatPr defaultRowHeight="11.25" x14ac:dyDescent="0.2"/>
  <cols>
    <col min="1" max="1" width="4.1640625" customWidth="1"/>
    <col min="2" max="2" width="84.5" customWidth="1"/>
    <col min="3" max="3" width="20.66406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373.3</v>
      </c>
    </row>
    <row r="4" spans="1:3" ht="13.5" x14ac:dyDescent="0.25">
      <c r="A4" s="104"/>
      <c r="B4" s="103" t="s">
        <v>387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11393.17</v>
      </c>
    </row>
    <row r="7" spans="1:3" ht="10.9" customHeight="1" x14ac:dyDescent="0.2">
      <c r="A7" s="12"/>
      <c r="B7" s="43" t="s">
        <v>45</v>
      </c>
      <c r="C7" s="142">
        <v>6583.46</v>
      </c>
    </row>
    <row r="8" spans="1:3" ht="10.9" customHeight="1" x14ac:dyDescent="0.2">
      <c r="A8" s="12"/>
      <c r="B8" s="43" t="s">
        <v>46</v>
      </c>
      <c r="C8" s="142">
        <v>12332.94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0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/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/>
    </row>
    <row r="16" spans="1:3" ht="10.9" customHeight="1" thickBot="1" x14ac:dyDescent="0.25">
      <c r="A16" s="13"/>
      <c r="B16" s="14" t="s">
        <v>27</v>
      </c>
      <c r="C16" s="39"/>
    </row>
    <row r="17" spans="1:3" ht="10.9" customHeight="1" thickBot="1" x14ac:dyDescent="0.25">
      <c r="A17" s="66">
        <v>2</v>
      </c>
      <c r="B17" s="50" t="s">
        <v>24</v>
      </c>
      <c r="C17" s="54">
        <f>SUM(C19:C42)</f>
        <v>7330.69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v>3802.48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/>
    </row>
    <row r="28" spans="1:3" ht="10.9" customHeight="1" x14ac:dyDescent="0.2">
      <c r="A28" s="29"/>
      <c r="B28" s="19" t="s">
        <v>93</v>
      </c>
      <c r="C28" s="39"/>
    </row>
    <row r="29" spans="1:3" ht="10.9" customHeight="1" x14ac:dyDescent="0.2">
      <c r="A29" s="29"/>
      <c r="B29" s="19" t="s">
        <v>94</v>
      </c>
      <c r="C29" s="39"/>
    </row>
    <row r="30" spans="1:3" ht="10.9" customHeight="1" x14ac:dyDescent="0.2">
      <c r="A30" s="29"/>
      <c r="B30" s="122" t="s">
        <v>95</v>
      </c>
      <c r="C30" s="40"/>
    </row>
    <row r="31" spans="1:3" ht="10.9" customHeight="1" x14ac:dyDescent="0.2">
      <c r="A31" s="29"/>
      <c r="B31" s="41" t="s">
        <v>14</v>
      </c>
      <c r="C31" s="84"/>
    </row>
    <row r="32" spans="1:3" ht="10.9" customHeight="1" x14ac:dyDescent="0.2">
      <c r="A32" s="29"/>
      <c r="B32" s="22" t="s">
        <v>273</v>
      </c>
      <c r="C32" s="20"/>
    </row>
    <row r="33" spans="1:3" ht="10.9" customHeight="1" x14ac:dyDescent="0.2">
      <c r="A33" s="29"/>
      <c r="B33" s="22" t="s">
        <v>38</v>
      </c>
      <c r="C33" s="39"/>
    </row>
    <row r="34" spans="1:3" ht="10.9" customHeight="1" x14ac:dyDescent="0.2">
      <c r="A34" s="29"/>
      <c r="B34" s="22" t="s">
        <v>37</v>
      </c>
      <c r="C34" s="39"/>
    </row>
    <row r="35" spans="1:3" ht="10.9" customHeight="1" x14ac:dyDescent="0.2">
      <c r="A35" s="29"/>
      <c r="B35" s="22" t="s">
        <v>36</v>
      </c>
      <c r="C35" s="39"/>
    </row>
    <row r="36" spans="1:3" ht="10.9" customHeight="1" x14ac:dyDescent="0.2">
      <c r="A36" s="29"/>
      <c r="B36" s="42" t="s">
        <v>35</v>
      </c>
      <c r="C36" s="40">
        <f>2794.33+327.59</f>
        <v>3121.92</v>
      </c>
    </row>
    <row r="37" spans="1:3" ht="10.9" customHeight="1" x14ac:dyDescent="0.2">
      <c r="A37" s="24"/>
      <c r="B37" s="25" t="s">
        <v>18</v>
      </c>
      <c r="C37" s="26"/>
    </row>
    <row r="38" spans="1:3" ht="10.9" customHeight="1" x14ac:dyDescent="0.2">
      <c r="A38" s="27"/>
      <c r="B38" s="28" t="s">
        <v>15</v>
      </c>
      <c r="C38" s="18"/>
    </row>
    <row r="39" spans="1:3" ht="10.9" customHeight="1" x14ac:dyDescent="0.2">
      <c r="A39" s="29"/>
      <c r="B39" s="30" t="s">
        <v>20</v>
      </c>
      <c r="C39" s="39">
        <v>406.29</v>
      </c>
    </row>
    <row r="40" spans="1:3" ht="10.9" customHeight="1" x14ac:dyDescent="0.2">
      <c r="A40" s="29"/>
      <c r="B40" s="30" t="s">
        <v>21</v>
      </c>
      <c r="C40" s="20"/>
    </row>
    <row r="41" spans="1:3" ht="10.9" customHeight="1" x14ac:dyDescent="0.2">
      <c r="A41" s="29"/>
      <c r="B41" s="30" t="s">
        <v>22</v>
      </c>
      <c r="C41" s="20"/>
    </row>
    <row r="42" spans="1:3" ht="10.9" customHeight="1" thickBot="1" x14ac:dyDescent="0.25">
      <c r="A42" s="29"/>
      <c r="B42" s="31" t="s">
        <v>55</v>
      </c>
      <c r="C42" s="39"/>
    </row>
    <row r="43" spans="1:3" ht="10.9" customHeight="1" thickBot="1" x14ac:dyDescent="0.25">
      <c r="A43" s="146">
        <v>3</v>
      </c>
      <c r="B43" s="113" t="s">
        <v>0</v>
      </c>
      <c r="C43" s="85">
        <v>970.6</v>
      </c>
    </row>
    <row r="44" spans="1:3" ht="10.9" customHeight="1" thickBot="1" x14ac:dyDescent="0.25">
      <c r="A44" s="66">
        <v>4</v>
      </c>
      <c r="B44" s="116" t="s">
        <v>25</v>
      </c>
      <c r="C44" s="54">
        <v>1231.9000000000001</v>
      </c>
    </row>
    <row r="45" spans="1:3" ht="10.9" customHeight="1" thickBot="1" x14ac:dyDescent="0.25">
      <c r="A45" s="147">
        <v>5</v>
      </c>
      <c r="B45" s="114" t="s">
        <v>1</v>
      </c>
      <c r="C45" s="115">
        <v>0</v>
      </c>
    </row>
    <row r="46" spans="1:3" ht="10.9" customHeight="1" thickBot="1" x14ac:dyDescent="0.25">
      <c r="A46" s="148">
        <v>6</v>
      </c>
      <c r="B46" s="117" t="s">
        <v>2</v>
      </c>
      <c r="C46" s="121">
        <f>SUM(C47:C52)</f>
        <v>0</v>
      </c>
    </row>
    <row r="47" spans="1:3" ht="10.9" customHeight="1" x14ac:dyDescent="0.2">
      <c r="A47" s="67"/>
      <c r="B47" s="76"/>
      <c r="C47" s="7"/>
    </row>
    <row r="48" spans="1:3" ht="10.9" customHeight="1" x14ac:dyDescent="0.2">
      <c r="A48" s="67"/>
      <c r="B48" s="76"/>
      <c r="C48" s="7"/>
    </row>
    <row r="49" spans="1:3" ht="10.9" customHeight="1" x14ac:dyDescent="0.2">
      <c r="A49" s="67"/>
      <c r="B49" s="76"/>
      <c r="C49" s="7"/>
    </row>
    <row r="50" spans="1:3" ht="10.9" customHeight="1" x14ac:dyDescent="0.2">
      <c r="A50" s="67"/>
      <c r="B50" s="76"/>
      <c r="C50" s="7"/>
    </row>
    <row r="51" spans="1:3" ht="10.9" customHeight="1" x14ac:dyDescent="0.2">
      <c r="A51" s="67"/>
      <c r="B51" s="76"/>
      <c r="C51" s="7"/>
    </row>
    <row r="52" spans="1:3" ht="10.9" customHeight="1" thickBot="1" x14ac:dyDescent="0.25">
      <c r="A52" s="67"/>
      <c r="B52" s="76"/>
      <c r="C52" s="7"/>
    </row>
    <row r="53" spans="1:3" ht="10.9" customHeight="1" x14ac:dyDescent="0.2">
      <c r="A53" s="149">
        <v>7</v>
      </c>
      <c r="B53" s="126" t="s">
        <v>48</v>
      </c>
      <c r="C53" s="150">
        <v>0</v>
      </c>
    </row>
    <row r="54" spans="1:3" ht="10.9" customHeight="1" thickBot="1" x14ac:dyDescent="0.25">
      <c r="A54" s="65"/>
      <c r="B54" s="127" t="s">
        <v>48</v>
      </c>
      <c r="C54" s="151">
        <v>2799.75</v>
      </c>
    </row>
    <row r="55" spans="1:3" ht="10.9" customHeight="1" x14ac:dyDescent="0.2">
      <c r="A55" s="82"/>
      <c r="B55" s="101"/>
      <c r="C55" s="61"/>
    </row>
    <row r="56" spans="1:3" ht="10.9" customHeight="1" x14ac:dyDescent="0.2">
      <c r="A56" s="82"/>
      <c r="B56" s="101"/>
      <c r="C56" s="61"/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1"/>
      <c r="B60" s="120"/>
      <c r="C60" s="60"/>
    </row>
    <row r="61" spans="1:3" ht="10.9" customHeight="1" x14ac:dyDescent="0.2">
      <c r="A61" s="81"/>
      <c r="B61" s="120"/>
      <c r="C61" s="107" t="s">
        <v>39</v>
      </c>
    </row>
    <row r="62" spans="1:3" ht="10.9" customHeight="1" x14ac:dyDescent="0.2">
      <c r="A62" s="38"/>
      <c r="B62" s="80" t="s">
        <v>49</v>
      </c>
      <c r="C62" s="53"/>
    </row>
    <row r="63" spans="1:3" ht="10.9" customHeight="1" x14ac:dyDescent="0.2">
      <c r="A63" s="57"/>
      <c r="B63" s="46" t="s">
        <v>51</v>
      </c>
      <c r="C63" s="190" t="s">
        <v>34</v>
      </c>
    </row>
    <row r="64" spans="1:3" ht="10.9" customHeight="1" x14ac:dyDescent="0.2">
      <c r="A64" s="38"/>
      <c r="B64" s="48"/>
      <c r="C64" s="191" t="s">
        <v>54</v>
      </c>
    </row>
    <row r="65" spans="1:3" ht="10.9" customHeight="1" x14ac:dyDescent="0.2">
      <c r="A65" s="38"/>
      <c r="B65" s="62" t="s">
        <v>52</v>
      </c>
      <c r="C65" s="63"/>
    </row>
    <row r="66" spans="1:3" ht="10.9" customHeight="1" x14ac:dyDescent="0.2">
      <c r="A66" s="38"/>
      <c r="B66" s="43" t="s">
        <v>44</v>
      </c>
      <c r="C66" s="123">
        <v>3105.88</v>
      </c>
    </row>
    <row r="67" spans="1:3" ht="10.9" customHeight="1" x14ac:dyDescent="0.2">
      <c r="A67" s="38"/>
      <c r="B67" s="43" t="s">
        <v>45</v>
      </c>
      <c r="C67" s="123">
        <f>1367.53+7480.91</f>
        <v>8848.44</v>
      </c>
    </row>
    <row r="68" spans="1:3" ht="10.9" customHeight="1" x14ac:dyDescent="0.2">
      <c r="A68" s="38"/>
      <c r="B68" s="43" t="s">
        <v>46</v>
      </c>
      <c r="C68" s="59">
        <f>C71</f>
        <v>0</v>
      </c>
    </row>
    <row r="69" spans="1:3" ht="10.9" customHeight="1" x14ac:dyDescent="0.2">
      <c r="A69" s="38"/>
      <c r="B69" s="43"/>
      <c r="C69" s="59"/>
    </row>
    <row r="70" spans="1:3" ht="10.9" customHeight="1" x14ac:dyDescent="0.2">
      <c r="A70" s="38"/>
      <c r="B70" s="62" t="s">
        <v>53</v>
      </c>
      <c r="C70" s="129">
        <f>C67+C65-C68</f>
        <v>8848.44</v>
      </c>
    </row>
    <row r="71" spans="1:3" ht="10.9" customHeight="1" x14ac:dyDescent="0.2">
      <c r="A71" s="38">
        <v>8</v>
      </c>
      <c r="B71" s="51" t="s">
        <v>3</v>
      </c>
      <c r="C71" s="56">
        <f>SUM(C72:C74)</f>
        <v>0</v>
      </c>
    </row>
    <row r="72" spans="1:3" ht="10.9" customHeight="1" x14ac:dyDescent="0.2">
      <c r="A72" s="32"/>
      <c r="B72" s="33" t="s">
        <v>222</v>
      </c>
      <c r="C72" s="34"/>
    </row>
    <row r="73" spans="1:3" ht="10.9" customHeight="1" x14ac:dyDescent="0.2">
      <c r="A73" s="32"/>
      <c r="B73" s="33"/>
      <c r="C73" s="34"/>
    </row>
    <row r="74" spans="1:3" ht="10.9" customHeight="1" x14ac:dyDescent="0.2">
      <c r="A74" s="32"/>
      <c r="B74" s="33"/>
      <c r="C74" s="34"/>
    </row>
    <row r="75" spans="1:3" ht="10.9" customHeight="1" x14ac:dyDescent="0.2">
      <c r="A75" s="9"/>
      <c r="B75" s="1"/>
      <c r="C75" s="86"/>
    </row>
    <row r="76" spans="1:3" ht="10.9" customHeight="1" x14ac:dyDescent="0.2">
      <c r="A76" s="9"/>
      <c r="B76" s="1"/>
      <c r="C76" s="86"/>
    </row>
    <row r="77" spans="1:3" ht="10.9" customHeight="1" x14ac:dyDescent="0.2">
      <c r="A77" s="9"/>
      <c r="B77" s="90" t="s">
        <v>80</v>
      </c>
      <c r="C77" s="91" t="s">
        <v>81</v>
      </c>
    </row>
    <row r="78" spans="1:3" ht="10.9" customHeight="1" x14ac:dyDescent="0.2">
      <c r="B78" s="89"/>
      <c r="C78" s="92" t="s">
        <v>82</v>
      </c>
    </row>
    <row r="79" spans="1:3" ht="10.9" customHeight="1" x14ac:dyDescent="0.2">
      <c r="B79" s="88" t="s">
        <v>24</v>
      </c>
      <c r="C79" s="88">
        <v>4.28</v>
      </c>
    </row>
    <row r="80" spans="1:3" ht="10.9" customHeight="1" x14ac:dyDescent="0.2">
      <c r="B80" s="88" t="s">
        <v>78</v>
      </c>
      <c r="C80" s="88">
        <v>0</v>
      </c>
    </row>
    <row r="81" spans="2:3" ht="10.9" customHeight="1" x14ac:dyDescent="0.2">
      <c r="B81" s="88" t="s">
        <v>77</v>
      </c>
      <c r="C81" s="88">
        <v>4.28</v>
      </c>
    </row>
    <row r="82" spans="2:3" ht="10.9" customHeight="1" x14ac:dyDescent="0.2">
      <c r="B82" s="88" t="s">
        <v>76</v>
      </c>
      <c r="C82" s="88">
        <v>1.3</v>
      </c>
    </row>
    <row r="83" spans="2:3" ht="10.9" customHeight="1" x14ac:dyDescent="0.2">
      <c r="B83" s="88" t="s">
        <v>75</v>
      </c>
      <c r="C83" s="88">
        <v>1.65</v>
      </c>
    </row>
    <row r="84" spans="2:3" ht="10.9" customHeight="1" x14ac:dyDescent="0.2">
      <c r="B84" s="88" t="s">
        <v>48</v>
      </c>
      <c r="C84" s="88">
        <v>2.5</v>
      </c>
    </row>
    <row r="85" spans="2:3" ht="10.9" customHeight="1" x14ac:dyDescent="0.2">
      <c r="B85" s="125" t="s">
        <v>1</v>
      </c>
      <c r="C85" s="125"/>
    </row>
    <row r="86" spans="2:3" ht="10.9" customHeight="1" x14ac:dyDescent="0.2">
      <c r="B86" s="125"/>
      <c r="C86" s="125"/>
    </row>
    <row r="87" spans="2:3" ht="10.9" customHeight="1" x14ac:dyDescent="0.2">
      <c r="B87" s="88" t="s">
        <v>79</v>
      </c>
      <c r="C87" s="88">
        <f>SUM(C79:C85)</f>
        <v>14.010000000000002</v>
      </c>
    </row>
    <row r="88" spans="2:3" ht="10.9" customHeight="1" x14ac:dyDescent="0.2">
      <c r="B88" s="134"/>
      <c r="C88" s="134"/>
    </row>
    <row r="89" spans="2:3" ht="10.9" customHeight="1" x14ac:dyDescent="0.2"/>
    <row r="90" spans="2:3" ht="10.9" customHeight="1" x14ac:dyDescent="0.2">
      <c r="B90" s="88" t="s">
        <v>49</v>
      </c>
      <c r="C90" s="96">
        <v>4.2</v>
      </c>
    </row>
    <row r="91" spans="2:3" ht="10.9" customHeight="1" x14ac:dyDescent="0.2">
      <c r="B91" s="134"/>
      <c r="C91" s="135"/>
    </row>
    <row r="92" spans="2:3" ht="10.9" customHeight="1" x14ac:dyDescent="0.2">
      <c r="B92" s="134"/>
      <c r="C92" s="135"/>
    </row>
    <row r="93" spans="2:3" ht="10.9" customHeight="1" x14ac:dyDescent="0.2">
      <c r="B93" s="125" t="s">
        <v>253</v>
      </c>
      <c r="C93" s="125"/>
    </row>
    <row r="94" spans="2:3" ht="10.9" customHeight="1" x14ac:dyDescent="0.2">
      <c r="B94" s="125" t="s">
        <v>254</v>
      </c>
      <c r="C94" s="125">
        <v>35.5</v>
      </c>
    </row>
    <row r="95" spans="2:3" ht="10.9" customHeight="1" x14ac:dyDescent="0.2">
      <c r="B95" s="138"/>
      <c r="C95" s="138"/>
    </row>
    <row r="96" spans="2:3" ht="10.9" customHeight="1" x14ac:dyDescent="0.2">
      <c r="B96" s="138"/>
      <c r="C96" s="138"/>
    </row>
    <row r="97" spans="2:3" ht="10.9" customHeight="1" x14ac:dyDescent="0.2">
      <c r="B97" s="1" t="s">
        <v>31</v>
      </c>
      <c r="C97" s="86" t="s">
        <v>30</v>
      </c>
    </row>
    <row r="98" spans="2:3" ht="10.9" customHeight="1" x14ac:dyDescent="0.2"/>
    <row r="99" spans="2:3" ht="10.9" customHeight="1" x14ac:dyDescent="0.2"/>
    <row r="100" spans="2:3" ht="10.9" customHeight="1" x14ac:dyDescent="0.2"/>
    <row r="101" spans="2:3" ht="10.9" customHeight="1" x14ac:dyDescent="0.2"/>
    <row r="102" spans="2:3" ht="10.9" customHeight="1" x14ac:dyDescent="0.2"/>
    <row r="103" spans="2:3" ht="10.9" customHeight="1" x14ac:dyDescent="0.2"/>
    <row r="104" spans="2:3" ht="10.9" customHeight="1" x14ac:dyDescent="0.2"/>
    <row r="105" spans="2:3" ht="10.9" customHeight="1" x14ac:dyDescent="0.2"/>
    <row r="106" spans="2:3" ht="10.9" customHeight="1" x14ac:dyDescent="0.2"/>
    <row r="107" spans="2:3" ht="10.9" customHeight="1" x14ac:dyDescent="0.2"/>
    <row r="108" spans="2:3" ht="10.9" customHeight="1" x14ac:dyDescent="0.2"/>
    <row r="109" spans="2:3" ht="10.9" customHeight="1" x14ac:dyDescent="0.2"/>
    <row r="110" spans="2:3" ht="10.9" customHeight="1" x14ac:dyDescent="0.2"/>
    <row r="111" spans="2:3" ht="10.9" customHeight="1" x14ac:dyDescent="0.2"/>
    <row r="112" spans="2:3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  <row r="135" ht="10.9" customHeight="1" x14ac:dyDescent="0.2"/>
    <row r="136" ht="10.9" customHeight="1" x14ac:dyDescent="0.2"/>
    <row r="137" ht="10.9" customHeight="1" x14ac:dyDescent="0.2"/>
    <row r="138" ht="10.9" customHeight="1" x14ac:dyDescent="0.2"/>
    <row r="139" ht="10.9" customHeight="1" x14ac:dyDescent="0.2"/>
    <row r="140" ht="10.9" customHeight="1" x14ac:dyDescent="0.2"/>
    <row r="141" ht="10.9" customHeight="1" x14ac:dyDescent="0.2"/>
    <row r="142" ht="10.9" customHeight="1" x14ac:dyDescent="0.2"/>
    <row r="143" ht="10.9" customHeight="1" x14ac:dyDescent="0.2"/>
    <row r="144" ht="10.9" customHeight="1" x14ac:dyDescent="0.2"/>
    <row r="145" ht="10.9" customHeight="1" x14ac:dyDescent="0.2"/>
    <row r="146" ht="10.9" customHeight="1" x14ac:dyDescent="0.2"/>
    <row r="147" ht="10.9" customHeight="1" x14ac:dyDescent="0.2"/>
    <row r="148" ht="10.9" customHeight="1" x14ac:dyDescent="0.2"/>
    <row r="149" ht="10.9" customHeight="1" x14ac:dyDescent="0.2"/>
    <row r="150" ht="10.9" customHeight="1" x14ac:dyDescent="0.2"/>
    <row r="151" ht="10.9" customHeight="1" x14ac:dyDescent="0.2"/>
    <row r="152" ht="10.9" customHeight="1" x14ac:dyDescent="0.2"/>
    <row r="153" ht="10.9" customHeight="1" x14ac:dyDescent="0.2"/>
    <row r="154" ht="10.9" customHeight="1" x14ac:dyDescent="0.2"/>
    <row r="155" ht="10.9" customHeight="1" x14ac:dyDescent="0.2"/>
    <row r="156" ht="10.9" customHeight="1" x14ac:dyDescent="0.2"/>
    <row r="157" ht="10.9" customHeight="1" x14ac:dyDescent="0.2"/>
    <row r="158" ht="10.9" customHeight="1" x14ac:dyDescent="0.2"/>
    <row r="159" ht="10.9" customHeight="1" x14ac:dyDescent="0.2"/>
    <row r="160" ht="10.9" customHeight="1" x14ac:dyDescent="0.2"/>
    <row r="161" ht="10.9" customHeight="1" x14ac:dyDescent="0.2"/>
    <row r="162" ht="10.9" customHeight="1" x14ac:dyDescent="0.2"/>
    <row r="163" ht="10.9" customHeight="1" x14ac:dyDescent="0.2"/>
    <row r="164" ht="10.9" customHeight="1" x14ac:dyDescent="0.2"/>
    <row r="165" ht="10.9" customHeight="1" x14ac:dyDescent="0.2"/>
    <row r="166" ht="10.9" customHeight="1" x14ac:dyDescent="0.2"/>
    <row r="167" ht="10.9" customHeight="1" x14ac:dyDescent="0.2"/>
    <row r="168" ht="10.9" customHeight="1" x14ac:dyDescent="0.2"/>
    <row r="169" ht="10.9" customHeight="1" x14ac:dyDescent="0.2"/>
    <row r="170" ht="10.9" customHeight="1" x14ac:dyDescent="0.2"/>
    <row r="171" ht="10.9" customHeight="1" x14ac:dyDescent="0.2"/>
    <row r="172" ht="10.9" customHeight="1" x14ac:dyDescent="0.2"/>
    <row r="173" ht="10.9" customHeight="1" x14ac:dyDescent="0.2"/>
    <row r="174" ht="10.9" customHeight="1" x14ac:dyDescent="0.2"/>
    <row r="175" ht="10.9" customHeight="1" x14ac:dyDescent="0.2"/>
    <row r="176" ht="10.9" customHeight="1" x14ac:dyDescent="0.2"/>
    <row r="177" ht="10.9" customHeight="1" x14ac:dyDescent="0.2"/>
    <row r="178" ht="10.9" customHeight="1" x14ac:dyDescent="0.2"/>
    <row r="179" ht="10.9" customHeight="1" x14ac:dyDescent="0.2"/>
    <row r="180" ht="10.9" customHeight="1" x14ac:dyDescent="0.2"/>
    <row r="181" ht="10.9" customHeight="1" x14ac:dyDescent="0.2"/>
    <row r="182" ht="10.9" customHeight="1" x14ac:dyDescent="0.2"/>
    <row r="183" ht="10.9" customHeight="1" x14ac:dyDescent="0.2"/>
    <row r="184" ht="10.9" customHeight="1" x14ac:dyDescent="0.2"/>
    <row r="185" ht="10.9" customHeight="1" x14ac:dyDescent="0.2"/>
    <row r="186" ht="10.9" customHeight="1" x14ac:dyDescent="0.2"/>
    <row r="187" ht="10.9" customHeight="1" x14ac:dyDescent="0.2"/>
    <row r="188" ht="10.9" customHeight="1" x14ac:dyDescent="0.2"/>
    <row r="189" ht="10.9" customHeight="1" x14ac:dyDescent="0.2"/>
    <row r="190" ht="10.9" customHeight="1" x14ac:dyDescent="0.2"/>
    <row r="191" ht="10.9" customHeight="1" x14ac:dyDescent="0.2"/>
    <row r="192" ht="10.9" customHeight="1" x14ac:dyDescent="0.2"/>
    <row r="193" ht="10.9" customHeight="1" x14ac:dyDescent="0.2"/>
    <row r="194" ht="10.9" customHeight="1" x14ac:dyDescent="0.2"/>
    <row r="195" ht="10.9" customHeight="1" x14ac:dyDescent="0.2"/>
    <row r="196" ht="10.9" customHeight="1" x14ac:dyDescent="0.2"/>
    <row r="197" ht="10.9" customHeight="1" x14ac:dyDescent="0.2"/>
    <row r="198" ht="10.9" customHeight="1" x14ac:dyDescent="0.2"/>
    <row r="199" ht="10.9" customHeight="1" x14ac:dyDescent="0.2"/>
    <row r="200" ht="10.9" customHeight="1" x14ac:dyDescent="0.2"/>
    <row r="201" ht="10.9" customHeight="1" x14ac:dyDescent="0.2"/>
    <row r="202" ht="10.9" customHeight="1" x14ac:dyDescent="0.2"/>
    <row r="203" ht="10.9" customHeight="1" x14ac:dyDescent="0.2"/>
    <row r="204" ht="10.9" customHeight="1" x14ac:dyDescent="0.2"/>
    <row r="205" ht="10.9" customHeight="1" x14ac:dyDescent="0.2"/>
    <row r="206" ht="10.9" customHeight="1" x14ac:dyDescent="0.2"/>
    <row r="207" ht="10.9" customHeight="1" x14ac:dyDescent="0.2"/>
    <row r="208" ht="10.9" customHeight="1" x14ac:dyDescent="0.2"/>
    <row r="209" ht="10.9" customHeight="1" x14ac:dyDescent="0.2"/>
    <row r="210" ht="10.9" customHeight="1" x14ac:dyDescent="0.2"/>
    <row r="211" ht="10.9" customHeight="1" x14ac:dyDescent="0.2"/>
    <row r="212" ht="10.9" customHeight="1" x14ac:dyDescent="0.2"/>
    <row r="213" ht="10.9" customHeight="1" x14ac:dyDescent="0.2"/>
    <row r="214" ht="10.9" customHeight="1" x14ac:dyDescent="0.2"/>
    <row r="215" ht="10.9" customHeight="1" x14ac:dyDescent="0.2"/>
    <row r="216" ht="10.9" customHeight="1" x14ac:dyDescent="0.2"/>
    <row r="217" ht="10.9" customHeight="1" x14ac:dyDescent="0.2"/>
    <row r="218" ht="10.9" customHeight="1" x14ac:dyDescent="0.2"/>
    <row r="219" ht="10.9" customHeight="1" x14ac:dyDescent="0.2"/>
    <row r="220" ht="10.9" customHeight="1" x14ac:dyDescent="0.2"/>
    <row r="221" ht="10.9" customHeight="1" x14ac:dyDescent="0.2"/>
    <row r="222" ht="10.9" customHeight="1" x14ac:dyDescent="0.2"/>
    <row r="223" ht="10.9" customHeight="1" x14ac:dyDescent="0.2"/>
    <row r="224" ht="10.9" customHeight="1" x14ac:dyDescent="0.2"/>
    <row r="225" ht="10.9" customHeight="1" x14ac:dyDescent="0.2"/>
    <row r="226" ht="10.9" customHeight="1" x14ac:dyDescent="0.2"/>
    <row r="227" ht="10.9" customHeight="1" x14ac:dyDescent="0.2"/>
    <row r="228" ht="10.9" customHeight="1" x14ac:dyDescent="0.2"/>
    <row r="229" ht="10.9" customHeight="1" x14ac:dyDescent="0.2"/>
    <row r="230" ht="10.9" customHeight="1" x14ac:dyDescent="0.2"/>
    <row r="231" ht="10.9" customHeight="1" x14ac:dyDescent="0.2"/>
    <row r="232" ht="10.9" customHeight="1" x14ac:dyDescent="0.2"/>
    <row r="233" ht="10.9" customHeight="1" x14ac:dyDescent="0.2"/>
    <row r="234" ht="10.9" customHeight="1" x14ac:dyDescent="0.2"/>
    <row r="235" ht="10.9" customHeight="1" x14ac:dyDescent="0.2"/>
    <row r="236" ht="10.9" customHeight="1" x14ac:dyDescent="0.2"/>
    <row r="237" ht="10.9" customHeight="1" x14ac:dyDescent="0.2"/>
    <row r="238" ht="10.9" customHeight="1" x14ac:dyDescent="0.2"/>
    <row r="239" ht="10.9" customHeight="1" x14ac:dyDescent="0.2"/>
    <row r="240" ht="10.9" customHeight="1" x14ac:dyDescent="0.2"/>
    <row r="241" ht="10.9" customHeight="1" x14ac:dyDescent="0.2"/>
    <row r="242" ht="10.9" customHeight="1" x14ac:dyDescent="0.2"/>
    <row r="243" ht="10.9" customHeight="1" x14ac:dyDescent="0.2"/>
    <row r="244" ht="10.9" customHeight="1" x14ac:dyDescent="0.2"/>
    <row r="245" ht="10.9" customHeight="1" x14ac:dyDescent="0.2"/>
    <row r="246" ht="10.9" customHeight="1" x14ac:dyDescent="0.2"/>
    <row r="247" ht="10.9" customHeight="1" x14ac:dyDescent="0.2"/>
    <row r="248" ht="10.9" customHeight="1" x14ac:dyDescent="0.2"/>
    <row r="249" ht="10.9" customHeight="1" x14ac:dyDescent="0.2"/>
    <row r="250" ht="10.9" customHeight="1" x14ac:dyDescent="0.2"/>
    <row r="251" ht="10.9" customHeight="1" x14ac:dyDescent="0.2"/>
    <row r="252" ht="10.9" customHeight="1" x14ac:dyDescent="0.2"/>
    <row r="253" ht="10.9" customHeight="1" x14ac:dyDescent="0.2"/>
    <row r="254" ht="10.9" customHeight="1" x14ac:dyDescent="0.2"/>
    <row r="255" ht="10.9" customHeight="1" x14ac:dyDescent="0.2"/>
    <row r="256" ht="10.9" customHeight="1" x14ac:dyDescent="0.2"/>
    <row r="257" ht="10.9" customHeight="1" x14ac:dyDescent="0.2"/>
    <row r="258" ht="10.9" customHeight="1" x14ac:dyDescent="0.2"/>
    <row r="259" ht="10.9" customHeight="1" x14ac:dyDescent="0.2"/>
    <row r="260" ht="10.9" customHeight="1" x14ac:dyDescent="0.2"/>
    <row r="261" ht="10.9" customHeight="1" x14ac:dyDescent="0.2"/>
    <row r="262" ht="10.9" customHeight="1" x14ac:dyDescent="0.2"/>
    <row r="263" ht="10.9" customHeight="1" x14ac:dyDescent="0.2"/>
    <row r="264" ht="10.9" customHeight="1" x14ac:dyDescent="0.2"/>
    <row r="265" ht="10.9" customHeight="1" x14ac:dyDescent="0.2"/>
    <row r="266" ht="10.9" customHeight="1" x14ac:dyDescent="0.2"/>
    <row r="267" ht="10.9" customHeight="1" x14ac:dyDescent="0.2"/>
    <row r="268" ht="10.9" customHeight="1" x14ac:dyDescent="0.2"/>
    <row r="269" ht="10.9" customHeight="1" x14ac:dyDescent="0.2"/>
    <row r="270" ht="10.9" customHeight="1" x14ac:dyDescent="0.2"/>
    <row r="271" ht="10.9" customHeight="1" x14ac:dyDescent="0.2"/>
    <row r="272" ht="10.9" customHeight="1" x14ac:dyDescent="0.2"/>
    <row r="273" ht="10.9" customHeight="1" x14ac:dyDescent="0.2"/>
    <row r="274" ht="10.9" customHeight="1" x14ac:dyDescent="0.2"/>
    <row r="275" ht="10.9" customHeight="1" x14ac:dyDescent="0.2"/>
    <row r="276" ht="10.9" customHeight="1" x14ac:dyDescent="0.2"/>
    <row r="277" ht="10.9" customHeight="1" x14ac:dyDescent="0.2"/>
    <row r="278" ht="10.9" customHeight="1" x14ac:dyDescent="0.2"/>
    <row r="279" ht="10.9" customHeight="1" x14ac:dyDescent="0.2"/>
    <row r="280" ht="10.9" customHeight="1" x14ac:dyDescent="0.2"/>
    <row r="281" ht="10.9" customHeight="1" x14ac:dyDescent="0.2"/>
    <row r="282" ht="10.9" customHeight="1" x14ac:dyDescent="0.2"/>
    <row r="283" ht="10.9" customHeight="1" x14ac:dyDescent="0.2"/>
    <row r="284" ht="10.9" customHeight="1" x14ac:dyDescent="0.2"/>
    <row r="285" ht="10.9" customHeight="1" x14ac:dyDescent="0.2"/>
    <row r="286" ht="10.9" customHeight="1" x14ac:dyDescent="0.2"/>
    <row r="287" ht="10.9" customHeight="1" x14ac:dyDescent="0.2"/>
    <row r="288" ht="10.9" customHeight="1" x14ac:dyDescent="0.2"/>
    <row r="289" ht="10.9" customHeight="1" x14ac:dyDescent="0.2"/>
    <row r="290" ht="10.9" customHeight="1" x14ac:dyDescent="0.2"/>
    <row r="291" ht="10.9" customHeight="1" x14ac:dyDescent="0.2"/>
    <row r="292" ht="10.9" customHeight="1" x14ac:dyDescent="0.2"/>
    <row r="293" ht="10.9" customHeight="1" x14ac:dyDescent="0.2"/>
    <row r="294" ht="10.9" customHeight="1" x14ac:dyDescent="0.2"/>
    <row r="295" ht="10.9" customHeight="1" x14ac:dyDescent="0.2"/>
    <row r="296" ht="10.9" customHeight="1" x14ac:dyDescent="0.2"/>
    <row r="297" ht="10.9" customHeight="1" x14ac:dyDescent="0.2"/>
    <row r="298" ht="10.9" customHeight="1" x14ac:dyDescent="0.2"/>
    <row r="299" ht="10.9" customHeight="1" x14ac:dyDescent="0.2"/>
    <row r="300" ht="10.9" customHeight="1" x14ac:dyDescent="0.2"/>
    <row r="301" ht="10.9" customHeight="1" x14ac:dyDescent="0.2"/>
    <row r="302" ht="10.9" customHeight="1" x14ac:dyDescent="0.2"/>
    <row r="303" ht="10.9" customHeight="1" x14ac:dyDescent="0.2"/>
    <row r="304" ht="10.9" customHeight="1" x14ac:dyDescent="0.2"/>
    <row r="305" ht="10.9" customHeight="1" x14ac:dyDescent="0.2"/>
    <row r="306" ht="10.9" customHeight="1" x14ac:dyDescent="0.2"/>
    <row r="307" ht="10.9" customHeight="1" x14ac:dyDescent="0.2"/>
    <row r="308" ht="10.9" customHeight="1" x14ac:dyDescent="0.2"/>
    <row r="309" ht="10.9" customHeight="1" x14ac:dyDescent="0.2"/>
    <row r="310" ht="10.9" customHeight="1" x14ac:dyDescent="0.2"/>
    <row r="311" ht="10.9" customHeight="1" x14ac:dyDescent="0.2"/>
    <row r="312" ht="10.9" customHeight="1" x14ac:dyDescent="0.2"/>
    <row r="313" ht="10.9" customHeight="1" x14ac:dyDescent="0.2"/>
    <row r="314" ht="10.9" customHeight="1" x14ac:dyDescent="0.2"/>
    <row r="315" ht="10.9" customHeight="1" x14ac:dyDescent="0.2"/>
    <row r="316" ht="10.9" customHeight="1" x14ac:dyDescent="0.2"/>
    <row r="317" ht="10.9" customHeight="1" x14ac:dyDescent="0.2"/>
    <row r="318" ht="10.9" customHeight="1" x14ac:dyDescent="0.2"/>
    <row r="319" ht="10.9" customHeight="1" x14ac:dyDescent="0.2"/>
    <row r="320" ht="10.9" customHeight="1" x14ac:dyDescent="0.2"/>
    <row r="321" ht="10.9" customHeight="1" x14ac:dyDescent="0.2"/>
    <row r="322" ht="10.9" customHeight="1" x14ac:dyDescent="0.2"/>
    <row r="323" ht="10.9" customHeight="1" x14ac:dyDescent="0.2"/>
    <row r="324" ht="10.9" customHeight="1" x14ac:dyDescent="0.2"/>
    <row r="325" ht="10.9" customHeight="1" x14ac:dyDescent="0.2"/>
    <row r="326" ht="10.9" customHeight="1" x14ac:dyDescent="0.2"/>
    <row r="327" ht="10.9" customHeight="1" x14ac:dyDescent="0.2"/>
    <row r="328" ht="10.9" customHeight="1" x14ac:dyDescent="0.2"/>
    <row r="329" ht="10.9" customHeight="1" x14ac:dyDescent="0.2"/>
    <row r="330" ht="10.9" customHeight="1" x14ac:dyDescent="0.2"/>
    <row r="331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workbookViewId="0">
      <selection activeCell="E7" sqref="E7"/>
    </sheetView>
  </sheetViews>
  <sheetFormatPr defaultRowHeight="11.25" x14ac:dyDescent="0.2"/>
  <cols>
    <col min="1" max="1" width="4.33203125" customWidth="1"/>
    <col min="2" max="2" width="87.33203125" customWidth="1"/>
    <col min="3" max="3" width="21" customWidth="1"/>
    <col min="5" max="5" width="9.5" bestFit="1" customWidth="1"/>
  </cols>
  <sheetData>
    <row r="1" spans="1:5" ht="12" x14ac:dyDescent="0.2">
      <c r="A1" s="9"/>
      <c r="B1" s="106" t="s">
        <v>43</v>
      </c>
      <c r="C1" s="9"/>
    </row>
    <row r="2" spans="1:5" ht="6.6" customHeight="1" x14ac:dyDescent="0.25">
      <c r="A2" s="9"/>
      <c r="B2" s="79"/>
      <c r="C2" s="9"/>
    </row>
    <row r="3" spans="1:5" ht="12" x14ac:dyDescent="0.2">
      <c r="A3" s="10"/>
      <c r="B3" s="44" t="s">
        <v>32</v>
      </c>
      <c r="C3" s="11">
        <v>3571.28</v>
      </c>
    </row>
    <row r="4" spans="1:5" ht="13.5" x14ac:dyDescent="0.25">
      <c r="A4" s="104"/>
      <c r="B4" s="103" t="s">
        <v>281</v>
      </c>
      <c r="C4" s="141"/>
    </row>
    <row r="5" spans="1:5" ht="10.9" customHeight="1" x14ac:dyDescent="0.2">
      <c r="A5" s="12"/>
      <c r="B5" s="47" t="s">
        <v>44</v>
      </c>
      <c r="C5" s="142">
        <v>728327.76</v>
      </c>
    </row>
    <row r="6" spans="1:5" ht="10.9" customHeight="1" x14ac:dyDescent="0.2">
      <c r="A6" s="12"/>
      <c r="B6" s="12" t="s">
        <v>45</v>
      </c>
      <c r="C6" s="142">
        <v>719402.91</v>
      </c>
    </row>
    <row r="7" spans="1:5" ht="10.9" customHeight="1" x14ac:dyDescent="0.2">
      <c r="A7" s="12"/>
      <c r="B7" s="43" t="s">
        <v>46</v>
      </c>
      <c r="C7" s="142">
        <v>814785.75</v>
      </c>
      <c r="E7" s="45"/>
    </row>
    <row r="8" spans="1:5" ht="10.9" customHeight="1" x14ac:dyDescent="0.2">
      <c r="A8" s="12"/>
      <c r="B8" s="43"/>
      <c r="C8" s="143"/>
    </row>
    <row r="9" spans="1:5" ht="10.9" customHeight="1" thickBot="1" x14ac:dyDescent="0.25">
      <c r="A9" s="69"/>
      <c r="B9" s="68" t="s">
        <v>50</v>
      </c>
      <c r="C9" s="144" t="s">
        <v>39</v>
      </c>
    </row>
    <row r="10" spans="1:5" ht="10.9" customHeight="1" thickBot="1" x14ac:dyDescent="0.25">
      <c r="A10" s="65">
        <v>1</v>
      </c>
      <c r="B10" s="49" t="s">
        <v>23</v>
      </c>
      <c r="C10" s="55">
        <f>SUM(C11:C15)</f>
        <v>151643.20000000001</v>
      </c>
      <c r="E10" s="45"/>
    </row>
    <row r="11" spans="1:5" ht="10.9" customHeight="1" x14ac:dyDescent="0.2">
      <c r="A11" s="13"/>
      <c r="B11" s="14" t="s">
        <v>26</v>
      </c>
      <c r="C11" s="7"/>
    </row>
    <row r="12" spans="1:5" ht="10.9" customHeight="1" x14ac:dyDescent="0.2">
      <c r="A12" s="13"/>
      <c r="B12" s="14" t="s">
        <v>28</v>
      </c>
      <c r="C12" s="8">
        <f>107751.62+21550.32</f>
        <v>129301.94</v>
      </c>
    </row>
    <row r="13" spans="1:5" ht="10.9" customHeight="1" x14ac:dyDescent="0.2">
      <c r="A13" s="13"/>
      <c r="B13" s="14" t="s">
        <v>29</v>
      </c>
      <c r="C13" s="8"/>
    </row>
    <row r="14" spans="1:5" ht="10.9" customHeight="1" x14ac:dyDescent="0.2">
      <c r="A14" s="13"/>
      <c r="B14" s="14" t="s">
        <v>42</v>
      </c>
      <c r="C14" s="39">
        <f>4563.61+2303.34+6500+1215.46+222.17+5197.48+847.41</f>
        <v>20849.469999999998</v>
      </c>
    </row>
    <row r="15" spans="1:5" ht="10.9" customHeight="1" thickBot="1" x14ac:dyDescent="0.25">
      <c r="A15" s="13"/>
      <c r="B15" s="14" t="s">
        <v>27</v>
      </c>
      <c r="C15" s="39">
        <v>1491.79</v>
      </c>
    </row>
    <row r="16" spans="1:5" ht="10.9" customHeight="1" thickBot="1" x14ac:dyDescent="0.25">
      <c r="A16" s="66">
        <v>2</v>
      </c>
      <c r="B16" s="50" t="s">
        <v>24</v>
      </c>
      <c r="C16" s="54">
        <f>SUM(C18:C41)</f>
        <v>403723.10000000009</v>
      </c>
    </row>
    <row r="17" spans="1:3" ht="10.9" customHeight="1" x14ac:dyDescent="0.2">
      <c r="A17" s="15"/>
      <c r="B17" s="16" t="s">
        <v>17</v>
      </c>
      <c r="C17" s="145"/>
    </row>
    <row r="18" spans="1:3" ht="10.9" customHeight="1" x14ac:dyDescent="0.2">
      <c r="A18" s="29"/>
      <c r="B18" s="17" t="s">
        <v>6</v>
      </c>
      <c r="C18" s="18"/>
    </row>
    <row r="19" spans="1:3" ht="10.9" customHeight="1" x14ac:dyDescent="0.2">
      <c r="A19" s="29"/>
      <c r="B19" s="19" t="s">
        <v>7</v>
      </c>
      <c r="C19" s="39"/>
    </row>
    <row r="20" spans="1:3" ht="10.9" customHeight="1" x14ac:dyDescent="0.2">
      <c r="A20" s="29"/>
      <c r="B20" s="19" t="s">
        <v>9</v>
      </c>
      <c r="C20" s="20"/>
    </row>
    <row r="21" spans="1:3" ht="10.9" customHeight="1" x14ac:dyDescent="0.2">
      <c r="A21" s="29"/>
      <c r="B21" s="19" t="s">
        <v>8</v>
      </c>
      <c r="C21" s="39">
        <v>171240.92</v>
      </c>
    </row>
    <row r="22" spans="1:3" ht="10.9" customHeight="1" x14ac:dyDescent="0.2">
      <c r="A22" s="29"/>
      <c r="B22" s="19" t="s">
        <v>10</v>
      </c>
      <c r="C22" s="20"/>
    </row>
    <row r="23" spans="1:3" ht="10.9" customHeight="1" x14ac:dyDescent="0.2">
      <c r="A23" s="29"/>
      <c r="B23" s="19" t="s">
        <v>11</v>
      </c>
      <c r="C23" s="20"/>
    </row>
    <row r="24" spans="1:3" ht="10.9" customHeight="1" x14ac:dyDescent="0.2">
      <c r="A24" s="29"/>
      <c r="B24" s="19" t="s">
        <v>12</v>
      </c>
      <c r="C24" s="20"/>
    </row>
    <row r="25" spans="1:3" ht="10.9" customHeight="1" x14ac:dyDescent="0.2">
      <c r="A25" s="29"/>
      <c r="B25" s="19" t="s">
        <v>13</v>
      </c>
      <c r="C25" s="20"/>
    </row>
    <row r="26" spans="1:3" ht="10.9" customHeight="1" x14ac:dyDescent="0.2">
      <c r="A26" s="29"/>
      <c r="B26" s="17" t="s">
        <v>92</v>
      </c>
      <c r="C26" s="84">
        <v>23360.42</v>
      </c>
    </row>
    <row r="27" spans="1:3" ht="10.9" customHeight="1" x14ac:dyDescent="0.2">
      <c r="A27" s="29"/>
      <c r="B27" s="19" t="s">
        <v>93</v>
      </c>
      <c r="C27" s="39">
        <v>14479.14</v>
      </c>
    </row>
    <row r="28" spans="1:3" ht="10.9" customHeight="1" x14ac:dyDescent="0.2">
      <c r="A28" s="29"/>
      <c r="B28" s="19" t="s">
        <v>94</v>
      </c>
      <c r="C28" s="39">
        <v>2890.15</v>
      </c>
    </row>
    <row r="29" spans="1:3" ht="10.9" customHeight="1" x14ac:dyDescent="0.2">
      <c r="A29" s="29"/>
      <c r="B29" s="122" t="s">
        <v>95</v>
      </c>
      <c r="C29" s="40">
        <v>1684.96</v>
      </c>
    </row>
    <row r="30" spans="1:3" ht="10.9" customHeight="1" x14ac:dyDescent="0.2">
      <c r="A30" s="29"/>
      <c r="B30" s="41" t="s">
        <v>14</v>
      </c>
      <c r="C30" s="84">
        <v>10378.42</v>
      </c>
    </row>
    <row r="31" spans="1:3" ht="10.9" customHeight="1" x14ac:dyDescent="0.2">
      <c r="A31" s="29"/>
      <c r="B31" s="22" t="s">
        <v>273</v>
      </c>
      <c r="C31" s="20"/>
    </row>
    <row r="32" spans="1:3" ht="10.9" customHeight="1" x14ac:dyDescent="0.2">
      <c r="A32" s="29"/>
      <c r="B32" s="22" t="s">
        <v>38</v>
      </c>
      <c r="C32" s="39">
        <v>4421.3900000000003</v>
      </c>
    </row>
    <row r="33" spans="1:3" ht="10.9" customHeight="1" x14ac:dyDescent="0.2">
      <c r="A33" s="29"/>
      <c r="B33" s="22" t="s">
        <v>37</v>
      </c>
      <c r="C33" s="39"/>
    </row>
    <row r="34" spans="1:3" ht="10.9" customHeight="1" x14ac:dyDescent="0.2">
      <c r="A34" s="29"/>
      <c r="B34" s="22" t="s">
        <v>36</v>
      </c>
      <c r="C34" s="39">
        <v>397.98</v>
      </c>
    </row>
    <row r="35" spans="1:3" ht="10.9" customHeight="1" x14ac:dyDescent="0.2">
      <c r="A35" s="29"/>
      <c r="B35" s="42" t="s">
        <v>35</v>
      </c>
      <c r="C35" s="40">
        <v>139909.82</v>
      </c>
    </row>
    <row r="36" spans="1:3" ht="10.9" customHeight="1" x14ac:dyDescent="0.2">
      <c r="A36" s="24"/>
      <c r="B36" s="25" t="s">
        <v>18</v>
      </c>
      <c r="C36" s="26"/>
    </row>
    <row r="37" spans="1:3" ht="10.9" customHeight="1" x14ac:dyDescent="0.2">
      <c r="A37" s="27"/>
      <c r="B37" s="28" t="s">
        <v>15</v>
      </c>
      <c r="C37" s="18"/>
    </row>
    <row r="38" spans="1:3" ht="10.9" customHeight="1" x14ac:dyDescent="0.2">
      <c r="A38" s="29"/>
      <c r="B38" s="30" t="s">
        <v>20</v>
      </c>
      <c r="C38" s="39">
        <f>12956.16+2591.23</f>
        <v>15547.39</v>
      </c>
    </row>
    <row r="39" spans="1:3" ht="10.9" customHeight="1" x14ac:dyDescent="0.2">
      <c r="A39" s="29"/>
      <c r="B39" s="30" t="s">
        <v>21</v>
      </c>
      <c r="C39" s="20"/>
    </row>
    <row r="40" spans="1:3" ht="10.9" customHeight="1" x14ac:dyDescent="0.2">
      <c r="A40" s="29"/>
      <c r="B40" s="30" t="s">
        <v>22</v>
      </c>
      <c r="C40" s="20"/>
    </row>
    <row r="41" spans="1:3" ht="10.9" customHeight="1" thickBot="1" x14ac:dyDescent="0.25">
      <c r="A41" s="29"/>
      <c r="B41" s="31" t="s">
        <v>55</v>
      </c>
      <c r="C41" s="39">
        <v>19412.509999999998</v>
      </c>
    </row>
    <row r="42" spans="1:3" ht="10.9" customHeight="1" thickBot="1" x14ac:dyDescent="0.25">
      <c r="A42" s="146">
        <v>3</v>
      </c>
      <c r="B42" s="113" t="s">
        <v>0</v>
      </c>
      <c r="C42" s="85">
        <v>25889.73</v>
      </c>
    </row>
    <row r="43" spans="1:3" ht="10.9" customHeight="1" thickBot="1" x14ac:dyDescent="0.25">
      <c r="A43" s="66">
        <v>4</v>
      </c>
      <c r="B43" s="116" t="s">
        <v>25</v>
      </c>
      <c r="C43" s="54">
        <v>34927.120000000003</v>
      </c>
    </row>
    <row r="44" spans="1:3" ht="10.9" customHeight="1" thickBot="1" x14ac:dyDescent="0.25">
      <c r="A44" s="147">
        <v>5</v>
      </c>
      <c r="B44" s="114" t="s">
        <v>1</v>
      </c>
      <c r="C44" s="115">
        <v>18000</v>
      </c>
    </row>
    <row r="45" spans="1:3" ht="10.9" customHeight="1" thickBot="1" x14ac:dyDescent="0.25">
      <c r="A45" s="148">
        <v>6</v>
      </c>
      <c r="B45" s="117" t="s">
        <v>2</v>
      </c>
      <c r="C45" s="121">
        <f>SUM(C46:C51)</f>
        <v>81821</v>
      </c>
    </row>
    <row r="46" spans="1:3" ht="10.9" customHeight="1" x14ac:dyDescent="0.2">
      <c r="A46" s="67"/>
      <c r="B46" s="76" t="s">
        <v>293</v>
      </c>
      <c r="C46" s="7">
        <v>28092</v>
      </c>
    </row>
    <row r="47" spans="1:3" ht="10.9" customHeight="1" x14ac:dyDescent="0.2">
      <c r="A47" s="67"/>
      <c r="B47" s="76" t="s">
        <v>294</v>
      </c>
      <c r="C47" s="7">
        <v>14577</v>
      </c>
    </row>
    <row r="48" spans="1:3" ht="10.9" customHeight="1" x14ac:dyDescent="0.2">
      <c r="A48" s="67"/>
      <c r="B48" s="76" t="s">
        <v>295</v>
      </c>
      <c r="C48" s="7">
        <v>12843</v>
      </c>
    </row>
    <row r="49" spans="1:3" ht="10.9" customHeight="1" x14ac:dyDescent="0.2">
      <c r="A49" s="67"/>
      <c r="B49" s="76" t="s">
        <v>296</v>
      </c>
      <c r="C49" s="7">
        <v>2719</v>
      </c>
    </row>
    <row r="50" spans="1:3" ht="10.9" customHeight="1" x14ac:dyDescent="0.2">
      <c r="A50" s="67"/>
      <c r="B50" s="76" t="s">
        <v>297</v>
      </c>
      <c r="C50" s="7">
        <v>7660</v>
      </c>
    </row>
    <row r="51" spans="1:3" ht="10.9" customHeight="1" thickBot="1" x14ac:dyDescent="0.25">
      <c r="A51" s="67"/>
      <c r="B51" s="76" t="s">
        <v>298</v>
      </c>
      <c r="C51" s="7">
        <v>15930</v>
      </c>
    </row>
    <row r="52" spans="1:3" ht="10.9" customHeight="1" x14ac:dyDescent="0.2">
      <c r="A52" s="149">
        <v>7</v>
      </c>
      <c r="B52" s="126" t="s">
        <v>48</v>
      </c>
      <c r="C52" s="150">
        <v>45212.4</v>
      </c>
    </row>
    <row r="53" spans="1:3" ht="10.9" customHeight="1" thickBot="1" x14ac:dyDescent="0.25">
      <c r="A53" s="65"/>
      <c r="B53" s="127" t="s">
        <v>48</v>
      </c>
      <c r="C53" s="151">
        <v>53569.2</v>
      </c>
    </row>
    <row r="54" spans="1:3" ht="10.9" customHeight="1" x14ac:dyDescent="0.2">
      <c r="A54" s="38"/>
      <c r="B54" s="80" t="s">
        <v>49</v>
      </c>
      <c r="C54" s="160" t="s">
        <v>391</v>
      </c>
    </row>
    <row r="55" spans="1:3" ht="10.9" customHeight="1" x14ac:dyDescent="0.2">
      <c r="A55" s="38"/>
      <c r="B55" s="62" t="s">
        <v>52</v>
      </c>
      <c r="C55" s="63">
        <v>-100100</v>
      </c>
    </row>
    <row r="56" spans="1:3" ht="10.9" customHeight="1" x14ac:dyDescent="0.2">
      <c r="A56" s="38"/>
      <c r="B56" s="43" t="s">
        <v>44</v>
      </c>
      <c r="C56" s="59">
        <v>266005.8</v>
      </c>
    </row>
    <row r="57" spans="1:3" ht="10.9" customHeight="1" x14ac:dyDescent="0.2">
      <c r="A57" s="38"/>
      <c r="B57" s="43" t="s">
        <v>45</v>
      </c>
      <c r="C57" s="59">
        <f>247567.97+52800+3885.5</f>
        <v>304253.46999999997</v>
      </c>
    </row>
    <row r="58" spans="1:3" ht="10.9" customHeight="1" x14ac:dyDescent="0.2">
      <c r="A58" s="38"/>
      <c r="B58" s="43" t="s">
        <v>46</v>
      </c>
      <c r="C58" s="59">
        <f>C61</f>
        <v>300000</v>
      </c>
    </row>
    <row r="59" spans="1:3" ht="4.9000000000000004" customHeight="1" x14ac:dyDescent="0.2">
      <c r="A59" s="38"/>
      <c r="B59" s="43"/>
      <c r="C59" s="59"/>
    </row>
    <row r="60" spans="1:3" ht="10.9" customHeight="1" x14ac:dyDescent="0.2">
      <c r="A60" s="38"/>
      <c r="B60" s="62" t="s">
        <v>53</v>
      </c>
      <c r="C60" s="71">
        <f>C57+C55-C58</f>
        <v>-95846.530000000028</v>
      </c>
    </row>
    <row r="61" spans="1:3" ht="10.9" customHeight="1" x14ac:dyDescent="0.2">
      <c r="A61" s="38">
        <v>8</v>
      </c>
      <c r="B61" s="51" t="s">
        <v>3</v>
      </c>
      <c r="C61" s="56">
        <f>SUM(C62:C62)</f>
        <v>300000</v>
      </c>
    </row>
    <row r="62" spans="1:3" ht="10.9" customHeight="1" x14ac:dyDescent="0.2">
      <c r="A62" s="32"/>
      <c r="B62" s="33" t="s">
        <v>222</v>
      </c>
      <c r="C62" s="34">
        <v>300000</v>
      </c>
    </row>
    <row r="63" spans="1:3" ht="10.9" customHeight="1" x14ac:dyDescent="0.2">
      <c r="A63" s="152"/>
      <c r="B63" s="90" t="s">
        <v>80</v>
      </c>
      <c r="C63" s="91" t="s">
        <v>81</v>
      </c>
    </row>
    <row r="64" spans="1:3" ht="10.9" customHeight="1" x14ac:dyDescent="0.2">
      <c r="A64" s="155"/>
      <c r="B64" s="89"/>
      <c r="C64" s="92" t="s">
        <v>82</v>
      </c>
    </row>
    <row r="65" spans="1:3" ht="10.9" customHeight="1" x14ac:dyDescent="0.2">
      <c r="A65" s="155"/>
      <c r="B65" s="88" t="s">
        <v>24</v>
      </c>
      <c r="C65" s="88">
        <v>6.08</v>
      </c>
    </row>
    <row r="66" spans="1:3" ht="10.9" customHeight="1" x14ac:dyDescent="0.2">
      <c r="A66" s="155"/>
      <c r="B66" s="88" t="s">
        <v>78</v>
      </c>
      <c r="C66" s="88">
        <v>3.12</v>
      </c>
    </row>
    <row r="67" spans="1:3" ht="10.9" customHeight="1" x14ac:dyDescent="0.2">
      <c r="A67" s="155"/>
      <c r="B67" s="88" t="s">
        <v>77</v>
      </c>
      <c r="C67" s="88">
        <v>3.63</v>
      </c>
    </row>
    <row r="68" spans="1:3" ht="10.9" customHeight="1" x14ac:dyDescent="0.2">
      <c r="A68" s="155"/>
      <c r="B68" s="88" t="s">
        <v>76</v>
      </c>
      <c r="C68" s="88">
        <v>1.3</v>
      </c>
    </row>
    <row r="69" spans="1:3" ht="10.9" customHeight="1" x14ac:dyDescent="0.2">
      <c r="A69" s="155"/>
      <c r="B69" s="88" t="s">
        <v>75</v>
      </c>
      <c r="C69" s="88">
        <v>1.65</v>
      </c>
    </row>
    <row r="70" spans="1:3" ht="10.9" customHeight="1" x14ac:dyDescent="0.2">
      <c r="A70" s="155"/>
      <c r="B70" s="88" t="s">
        <v>48</v>
      </c>
      <c r="C70" s="88">
        <v>2.5</v>
      </c>
    </row>
    <row r="71" spans="1:3" ht="10.9" customHeight="1" x14ac:dyDescent="0.2">
      <c r="A71" s="155"/>
      <c r="B71" s="125" t="s">
        <v>1</v>
      </c>
      <c r="C71" s="125">
        <v>0.4</v>
      </c>
    </row>
    <row r="72" spans="1:3" ht="10.9" customHeight="1" x14ac:dyDescent="0.2">
      <c r="A72" s="155"/>
      <c r="B72" s="125"/>
      <c r="C72" s="125"/>
    </row>
    <row r="73" spans="1:3" ht="10.9" customHeight="1" x14ac:dyDescent="0.2">
      <c r="A73" s="155"/>
      <c r="B73" s="88" t="s">
        <v>79</v>
      </c>
      <c r="C73" s="88">
        <f>SUM(C65:C71)</f>
        <v>18.68</v>
      </c>
    </row>
    <row r="74" spans="1:3" ht="10.9" customHeight="1" x14ac:dyDescent="0.2">
      <c r="A74" s="155"/>
      <c r="B74" s="167"/>
      <c r="C74" s="156"/>
    </row>
    <row r="75" spans="1:3" ht="10.9" customHeight="1" x14ac:dyDescent="0.2">
      <c r="A75" s="155"/>
      <c r="B75" s="168"/>
      <c r="C75" s="157"/>
    </row>
    <row r="76" spans="1:3" ht="10.9" customHeight="1" x14ac:dyDescent="0.2">
      <c r="A76" s="155"/>
      <c r="B76" s="88" t="s">
        <v>49</v>
      </c>
      <c r="C76" s="165">
        <v>12</v>
      </c>
    </row>
    <row r="77" spans="1:3" ht="10.9" customHeight="1" x14ac:dyDescent="0.2">
      <c r="A77" s="155"/>
      <c r="B77" s="169"/>
      <c r="C77" s="158"/>
    </row>
    <row r="78" spans="1:3" ht="10.9" customHeight="1" x14ac:dyDescent="0.2">
      <c r="A78" s="155"/>
      <c r="B78" s="169"/>
      <c r="C78" s="158"/>
    </row>
    <row r="79" spans="1:3" ht="10.9" customHeight="1" x14ac:dyDescent="0.2">
      <c r="A79" s="155"/>
      <c r="B79" s="125" t="s">
        <v>253</v>
      </c>
      <c r="C79" s="166">
        <v>35</v>
      </c>
    </row>
    <row r="80" spans="1:3" ht="10.9" customHeight="1" x14ac:dyDescent="0.2">
      <c r="A80" s="89"/>
      <c r="B80" s="125" t="s">
        <v>254</v>
      </c>
      <c r="C80" s="166">
        <v>35.5</v>
      </c>
    </row>
    <row r="81" spans="2:3" ht="10.9" customHeight="1" x14ac:dyDescent="0.2">
      <c r="B81" s="138"/>
      <c r="C81" s="138"/>
    </row>
    <row r="82" spans="2:3" ht="10.9" customHeight="1" x14ac:dyDescent="0.2">
      <c r="B82" s="138"/>
      <c r="C82" s="138"/>
    </row>
    <row r="83" spans="2:3" ht="10.9" customHeight="1" x14ac:dyDescent="0.2">
      <c r="B83" s="1" t="s">
        <v>31</v>
      </c>
      <c r="C83" s="86" t="s">
        <v>30</v>
      </c>
    </row>
    <row r="84" spans="2:3" ht="10.9" customHeight="1" x14ac:dyDescent="0.2"/>
    <row r="85" spans="2:3" ht="10.9" customHeight="1" x14ac:dyDescent="0.2"/>
    <row r="86" spans="2:3" ht="10.9" customHeight="1" x14ac:dyDescent="0.2"/>
    <row r="87" spans="2:3" ht="10.9" customHeight="1" x14ac:dyDescent="0.2"/>
    <row r="88" spans="2:3" ht="10.9" customHeight="1" x14ac:dyDescent="0.2"/>
    <row r="89" spans="2:3" ht="10.9" customHeight="1" x14ac:dyDescent="0.2"/>
    <row r="90" spans="2:3" ht="10.9" customHeight="1" x14ac:dyDescent="0.2"/>
    <row r="91" spans="2:3" ht="10.9" customHeight="1" x14ac:dyDescent="0.2"/>
    <row r="92" spans="2:3" ht="10.9" customHeight="1" x14ac:dyDescent="0.2"/>
    <row r="93" spans="2:3" ht="10.9" customHeight="1" x14ac:dyDescent="0.2"/>
    <row r="94" spans="2:3" ht="10.9" customHeight="1" x14ac:dyDescent="0.2"/>
    <row r="95" spans="2:3" ht="10.9" customHeight="1" x14ac:dyDescent="0.2"/>
    <row r="96" spans="2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4"/>
  <sheetViews>
    <sheetView workbookViewId="0">
      <selection activeCell="E6" sqref="E6"/>
    </sheetView>
  </sheetViews>
  <sheetFormatPr defaultRowHeight="11.25" x14ac:dyDescent="0.2"/>
  <cols>
    <col min="1" max="1" width="3.5" customWidth="1"/>
    <col min="2" max="2" width="84.33203125" customWidth="1"/>
    <col min="3" max="3" width="21.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6516.18</v>
      </c>
    </row>
    <row r="4" spans="1:3" ht="13.5" x14ac:dyDescent="0.25">
      <c r="A4" s="104"/>
      <c r="B4" s="103" t="s">
        <v>272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400</v>
      </c>
      <c r="C6" s="142">
        <v>1398509.19</v>
      </c>
    </row>
    <row r="7" spans="1:3" ht="10.9" customHeight="1" x14ac:dyDescent="0.2">
      <c r="A7" s="12"/>
      <c r="B7" s="43" t="s">
        <v>45</v>
      </c>
      <c r="C7" s="142">
        <v>1372108.85</v>
      </c>
    </row>
    <row r="8" spans="1:3" ht="10.9" customHeight="1" x14ac:dyDescent="0.2">
      <c r="A8" s="12"/>
      <c r="B8" s="43" t="s">
        <v>46</v>
      </c>
      <c r="C8" s="142">
        <v>1456769.11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200559.66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f>145633.13+29417.89</f>
        <v>175051.02000000002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f>5501.14+2730.72+2193.2+400.9+9554.26+1529.09</f>
        <v>21909.31</v>
      </c>
    </row>
    <row r="16" spans="1:3" ht="10.9" customHeight="1" thickBot="1" x14ac:dyDescent="0.25">
      <c r="A16" s="13"/>
      <c r="B16" s="14" t="s">
        <v>27</v>
      </c>
      <c r="C16" s="39">
        <f>907.5+2691.83</f>
        <v>3599.33</v>
      </c>
    </row>
    <row r="17" spans="1:3" ht="10.9" customHeight="1" thickBot="1" x14ac:dyDescent="0.25">
      <c r="A17" s="66">
        <v>2</v>
      </c>
      <c r="B17" s="50" t="s">
        <v>24</v>
      </c>
      <c r="C17" s="54">
        <f>SUM(C19:C42)</f>
        <v>734296.16999999993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f>312760.6-7723</f>
        <v>305037.59999999998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47477.5</v>
      </c>
    </row>
    <row r="28" spans="1:3" ht="10.9" customHeight="1" x14ac:dyDescent="0.2">
      <c r="A28" s="29"/>
      <c r="B28" s="19" t="s">
        <v>93</v>
      </c>
      <c r="C28" s="39">
        <v>25926.1</v>
      </c>
    </row>
    <row r="29" spans="1:3" ht="10.9" customHeight="1" x14ac:dyDescent="0.2">
      <c r="A29" s="29"/>
      <c r="B29" s="19" t="s">
        <v>94</v>
      </c>
      <c r="C29" s="39">
        <v>5215.05</v>
      </c>
    </row>
    <row r="30" spans="1:3" ht="10.9" customHeight="1" x14ac:dyDescent="0.2">
      <c r="A30" s="29"/>
      <c r="B30" s="122" t="s">
        <v>95</v>
      </c>
      <c r="C30" s="40">
        <v>2984.7</v>
      </c>
    </row>
    <row r="31" spans="1:3" ht="10.9" customHeight="1" x14ac:dyDescent="0.2">
      <c r="A31" s="29"/>
      <c r="B31" s="41" t="s">
        <v>14</v>
      </c>
      <c r="C31" s="84">
        <v>7850.8</v>
      </c>
    </row>
    <row r="32" spans="1:3" ht="10.9" customHeight="1" x14ac:dyDescent="0.2">
      <c r="A32" s="29"/>
      <c r="B32" s="22" t="s">
        <v>273</v>
      </c>
      <c r="C32" s="20">
        <v>5670</v>
      </c>
    </row>
    <row r="33" spans="1:3" ht="10.9" customHeight="1" x14ac:dyDescent="0.2">
      <c r="A33" s="29"/>
      <c r="B33" s="22" t="s">
        <v>38</v>
      </c>
      <c r="C33" s="39">
        <v>6799.35</v>
      </c>
    </row>
    <row r="34" spans="1:3" ht="10.9" customHeight="1" x14ac:dyDescent="0.2">
      <c r="A34" s="29"/>
      <c r="B34" s="22" t="s">
        <v>37</v>
      </c>
      <c r="C34" s="39"/>
    </row>
    <row r="35" spans="1:3" ht="10.9" customHeight="1" x14ac:dyDescent="0.2">
      <c r="A35" s="29"/>
      <c r="B35" s="22" t="s">
        <v>36</v>
      </c>
      <c r="C35" s="39">
        <v>718.16</v>
      </c>
    </row>
    <row r="36" spans="1:3" ht="10.9" customHeight="1" x14ac:dyDescent="0.2">
      <c r="A36" s="29"/>
      <c r="B36" s="42" t="s">
        <v>35</v>
      </c>
      <c r="C36" s="40">
        <v>254867.79</v>
      </c>
    </row>
    <row r="37" spans="1:3" ht="10.9" customHeight="1" x14ac:dyDescent="0.2">
      <c r="A37" s="24"/>
      <c r="B37" s="25" t="s">
        <v>18</v>
      </c>
      <c r="C37" s="26"/>
    </row>
    <row r="38" spans="1:3" ht="10.9" customHeight="1" x14ac:dyDescent="0.2">
      <c r="A38" s="27"/>
      <c r="B38" s="28" t="s">
        <v>15</v>
      </c>
      <c r="C38" s="18"/>
    </row>
    <row r="39" spans="1:3" ht="10.9" customHeight="1" x14ac:dyDescent="0.2">
      <c r="A39" s="29"/>
      <c r="B39" s="30" t="s">
        <v>20</v>
      </c>
      <c r="C39" s="39">
        <f>4727.98+23639.89</f>
        <v>28367.87</v>
      </c>
    </row>
    <row r="40" spans="1:3" ht="10.9" customHeight="1" x14ac:dyDescent="0.2">
      <c r="A40" s="29"/>
      <c r="B40" s="30" t="s">
        <v>21</v>
      </c>
      <c r="C40" s="20"/>
    </row>
    <row r="41" spans="1:3" ht="10.9" customHeight="1" x14ac:dyDescent="0.2">
      <c r="A41" s="29"/>
      <c r="B41" s="30" t="s">
        <v>22</v>
      </c>
      <c r="C41" s="20"/>
    </row>
    <row r="42" spans="1:3" ht="10.9" customHeight="1" thickBot="1" x14ac:dyDescent="0.25">
      <c r="A42" s="29"/>
      <c r="B42" s="31" t="s">
        <v>55</v>
      </c>
      <c r="C42" s="39">
        <v>43381.25</v>
      </c>
    </row>
    <row r="43" spans="1:3" ht="10.9" customHeight="1" thickBot="1" x14ac:dyDescent="0.25">
      <c r="A43" s="146">
        <v>3</v>
      </c>
      <c r="B43" s="113" t="s">
        <v>0</v>
      </c>
      <c r="C43" s="85">
        <v>46916.5</v>
      </c>
    </row>
    <row r="44" spans="1:3" ht="10.9" customHeight="1" thickBot="1" x14ac:dyDescent="0.25">
      <c r="A44" s="66">
        <v>4</v>
      </c>
      <c r="B44" s="116" t="s">
        <v>25</v>
      </c>
      <c r="C44" s="54">
        <v>63728.24</v>
      </c>
    </row>
    <row r="45" spans="1:3" ht="10.9" customHeight="1" thickBot="1" x14ac:dyDescent="0.25">
      <c r="A45" s="147">
        <v>5</v>
      </c>
      <c r="B45" s="114" t="s">
        <v>1</v>
      </c>
      <c r="C45" s="115">
        <v>10000</v>
      </c>
    </row>
    <row r="46" spans="1:3" ht="10.9" customHeight="1" thickBot="1" x14ac:dyDescent="0.25">
      <c r="A46" s="148">
        <v>6</v>
      </c>
      <c r="B46" s="117" t="s">
        <v>2</v>
      </c>
      <c r="C46" s="121">
        <f>SUM(C47:C54)</f>
        <v>221031</v>
      </c>
    </row>
    <row r="47" spans="1:3" ht="10.9" customHeight="1" x14ac:dyDescent="0.2">
      <c r="A47" s="67"/>
      <c r="B47" s="76" t="s">
        <v>274</v>
      </c>
      <c r="C47" s="7">
        <v>27443</v>
      </c>
    </row>
    <row r="48" spans="1:3" ht="10.9" customHeight="1" x14ac:dyDescent="0.2">
      <c r="A48" s="67"/>
      <c r="B48" s="76" t="s">
        <v>275</v>
      </c>
      <c r="C48" s="7">
        <v>97642</v>
      </c>
    </row>
    <row r="49" spans="1:3" ht="10.9" customHeight="1" x14ac:dyDescent="0.2">
      <c r="A49" s="67"/>
      <c r="B49" s="76" t="s">
        <v>276</v>
      </c>
      <c r="C49" s="7">
        <v>18979</v>
      </c>
    </row>
    <row r="50" spans="1:3" ht="10.9" customHeight="1" x14ac:dyDescent="0.2">
      <c r="A50" s="67"/>
      <c r="B50" s="76" t="s">
        <v>131</v>
      </c>
      <c r="C50" s="7">
        <v>29250</v>
      </c>
    </row>
    <row r="51" spans="1:3" ht="10.9" customHeight="1" x14ac:dyDescent="0.2">
      <c r="A51" s="67"/>
      <c r="B51" s="76" t="s">
        <v>278</v>
      </c>
      <c r="C51" s="7">
        <v>2000</v>
      </c>
    </row>
    <row r="52" spans="1:3" ht="10.9" customHeight="1" x14ac:dyDescent="0.2">
      <c r="A52" s="67"/>
      <c r="B52" s="76" t="s">
        <v>155</v>
      </c>
      <c r="C52" s="7">
        <v>12814</v>
      </c>
    </row>
    <row r="53" spans="1:3" ht="10.9" customHeight="1" x14ac:dyDescent="0.2">
      <c r="A53" s="67"/>
      <c r="B53" s="76" t="s">
        <v>144</v>
      </c>
      <c r="C53" s="7">
        <v>29790</v>
      </c>
    </row>
    <row r="54" spans="1:3" ht="10.9" customHeight="1" thickBot="1" x14ac:dyDescent="0.25">
      <c r="A54" s="67"/>
      <c r="B54" s="76" t="s">
        <v>277</v>
      </c>
      <c r="C54" s="7">
        <v>3113</v>
      </c>
    </row>
    <row r="55" spans="1:3" ht="10.9" customHeight="1" x14ac:dyDescent="0.2">
      <c r="A55" s="149">
        <v>7</v>
      </c>
      <c r="B55" s="126" t="s">
        <v>48</v>
      </c>
      <c r="C55" s="150">
        <v>82494.84</v>
      </c>
    </row>
    <row r="56" spans="1:3" ht="10.9" customHeight="1" thickBot="1" x14ac:dyDescent="0.25">
      <c r="A56" s="65"/>
      <c r="B56" s="127" t="s">
        <v>48</v>
      </c>
      <c r="C56" s="151">
        <v>97742.7</v>
      </c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1"/>
      <c r="B59" s="120"/>
      <c r="C59" s="60"/>
    </row>
    <row r="60" spans="1:3" ht="10.9" customHeight="1" x14ac:dyDescent="0.2">
      <c r="A60" s="81"/>
      <c r="B60" s="120"/>
      <c r="C60" s="107" t="s">
        <v>39</v>
      </c>
    </row>
    <row r="61" spans="1:3" ht="10.9" customHeight="1" x14ac:dyDescent="0.2">
      <c r="A61" s="38"/>
      <c r="B61" s="80" t="s">
        <v>49</v>
      </c>
      <c r="C61" s="53"/>
    </row>
    <row r="62" spans="1:3" ht="10.9" customHeight="1" x14ac:dyDescent="0.2">
      <c r="A62" s="57"/>
      <c r="B62" s="46" t="s">
        <v>51</v>
      </c>
      <c r="C62" s="190" t="s">
        <v>34</v>
      </c>
    </row>
    <row r="63" spans="1:3" ht="10.9" customHeight="1" x14ac:dyDescent="0.2">
      <c r="A63" s="38"/>
      <c r="B63" s="48"/>
      <c r="C63" s="191" t="s">
        <v>54</v>
      </c>
    </row>
    <row r="64" spans="1:3" ht="10.9" customHeight="1" x14ac:dyDescent="0.2">
      <c r="A64" s="38"/>
      <c r="B64" s="62" t="s">
        <v>52</v>
      </c>
      <c r="C64" s="63">
        <v>-167700</v>
      </c>
    </row>
    <row r="65" spans="1:3" ht="10.9" customHeight="1" x14ac:dyDescent="0.2">
      <c r="A65" s="38"/>
      <c r="B65" s="43" t="s">
        <v>44</v>
      </c>
      <c r="C65" s="59">
        <v>716145.76</v>
      </c>
    </row>
    <row r="66" spans="1:3" ht="10.9" customHeight="1" x14ac:dyDescent="0.2">
      <c r="A66" s="38"/>
      <c r="B66" s="43" t="s">
        <v>45</v>
      </c>
      <c r="C66" s="59">
        <f>700742.76+134664.39</f>
        <v>835407.15</v>
      </c>
    </row>
    <row r="67" spans="1:3" ht="10.9" customHeight="1" x14ac:dyDescent="0.2">
      <c r="A67" s="38"/>
      <c r="B67" s="43" t="s">
        <v>46</v>
      </c>
      <c r="C67" s="59">
        <f>C70</f>
        <v>712510</v>
      </c>
    </row>
    <row r="68" spans="1:3" ht="10.9" customHeight="1" x14ac:dyDescent="0.2">
      <c r="A68" s="38"/>
      <c r="B68" s="43"/>
      <c r="C68" s="59"/>
    </row>
    <row r="69" spans="1:3" ht="10.9" customHeight="1" x14ac:dyDescent="0.2">
      <c r="A69" s="38"/>
      <c r="B69" s="62" t="s">
        <v>53</v>
      </c>
      <c r="C69" s="71">
        <f>C66+C64-C67</f>
        <v>-44802.849999999977</v>
      </c>
    </row>
    <row r="70" spans="1:3" ht="10.9" customHeight="1" x14ac:dyDescent="0.2">
      <c r="A70" s="38">
        <v>8</v>
      </c>
      <c r="B70" s="51" t="s">
        <v>3</v>
      </c>
      <c r="C70" s="56">
        <f>SUM(C71:C73)</f>
        <v>712510</v>
      </c>
    </row>
    <row r="71" spans="1:3" ht="10.9" customHeight="1" x14ac:dyDescent="0.2">
      <c r="A71" s="32"/>
      <c r="B71" s="33" t="s">
        <v>222</v>
      </c>
      <c r="C71" s="34">
        <v>712510</v>
      </c>
    </row>
    <row r="72" spans="1:3" ht="10.9" customHeight="1" x14ac:dyDescent="0.2">
      <c r="A72" s="32"/>
      <c r="B72" s="33"/>
      <c r="C72" s="34"/>
    </row>
    <row r="73" spans="1:3" ht="10.9" customHeight="1" x14ac:dyDescent="0.2">
      <c r="A73" s="32"/>
      <c r="B73" s="33"/>
      <c r="C73" s="34"/>
    </row>
    <row r="74" spans="1:3" ht="10.9" customHeight="1" x14ac:dyDescent="0.2">
      <c r="A74" s="9"/>
      <c r="B74" s="1"/>
      <c r="C74" s="86"/>
    </row>
    <row r="75" spans="1:3" ht="10.9" customHeight="1" x14ac:dyDescent="0.2">
      <c r="A75" s="9"/>
      <c r="B75" s="1"/>
      <c r="C75" s="86"/>
    </row>
    <row r="76" spans="1:3" ht="10.9" customHeight="1" x14ac:dyDescent="0.2">
      <c r="A76" s="9"/>
      <c r="B76" s="90" t="s">
        <v>80</v>
      </c>
      <c r="C76" s="91" t="s">
        <v>81</v>
      </c>
    </row>
    <row r="77" spans="1:3" ht="10.9" customHeight="1" x14ac:dyDescent="0.2">
      <c r="B77" s="89"/>
      <c r="C77" s="92" t="s">
        <v>82</v>
      </c>
    </row>
    <row r="78" spans="1:3" ht="10.9" customHeight="1" x14ac:dyDescent="0.2">
      <c r="B78" s="88" t="s">
        <v>24</v>
      </c>
      <c r="C78" s="88">
        <v>6.9</v>
      </c>
    </row>
    <row r="79" spans="1:3" ht="10.9" customHeight="1" x14ac:dyDescent="0.2">
      <c r="B79" s="88" t="s">
        <v>78</v>
      </c>
      <c r="C79" s="88">
        <v>2.6</v>
      </c>
    </row>
    <row r="80" spans="1:3" ht="10.9" customHeight="1" x14ac:dyDescent="0.2">
      <c r="B80" s="88" t="s">
        <v>77</v>
      </c>
      <c r="C80" s="88">
        <v>4</v>
      </c>
    </row>
    <row r="81" spans="2:3" ht="10.9" customHeight="1" x14ac:dyDescent="0.2">
      <c r="B81" s="88" t="s">
        <v>76</v>
      </c>
      <c r="C81" s="88">
        <v>1.3</v>
      </c>
    </row>
    <row r="82" spans="2:3" ht="10.9" customHeight="1" x14ac:dyDescent="0.2">
      <c r="B82" s="88" t="s">
        <v>75</v>
      </c>
      <c r="C82" s="88">
        <v>1.65</v>
      </c>
    </row>
    <row r="83" spans="2:3" ht="10.9" customHeight="1" x14ac:dyDescent="0.2">
      <c r="B83" s="88" t="s">
        <v>48</v>
      </c>
      <c r="C83" s="88">
        <v>2.5</v>
      </c>
    </row>
    <row r="84" spans="2:3" ht="10.9" customHeight="1" x14ac:dyDescent="0.2">
      <c r="B84" s="125" t="s">
        <v>1</v>
      </c>
      <c r="C84" s="125">
        <v>0.4</v>
      </c>
    </row>
    <row r="85" spans="2:3" ht="10.9" customHeight="1" x14ac:dyDescent="0.2">
      <c r="B85" s="125"/>
      <c r="C85" s="125"/>
    </row>
    <row r="86" spans="2:3" ht="10.9" customHeight="1" x14ac:dyDescent="0.2">
      <c r="B86" s="88" t="s">
        <v>79</v>
      </c>
      <c r="C86" s="88">
        <f>SUM(C78:C84)</f>
        <v>19.349999999999998</v>
      </c>
    </row>
    <row r="87" spans="2:3" ht="10.9" customHeight="1" x14ac:dyDescent="0.2">
      <c r="B87" s="134"/>
      <c r="C87" s="134"/>
    </row>
    <row r="88" spans="2:3" ht="10.9" customHeight="1" x14ac:dyDescent="0.2"/>
    <row r="89" spans="2:3" ht="10.9" customHeight="1" x14ac:dyDescent="0.2">
      <c r="B89" s="88" t="s">
        <v>49</v>
      </c>
      <c r="C89" s="96">
        <v>11</v>
      </c>
    </row>
    <row r="90" spans="2:3" ht="10.9" customHeight="1" x14ac:dyDescent="0.2">
      <c r="B90" s="134"/>
      <c r="C90" s="135"/>
    </row>
    <row r="91" spans="2:3" ht="10.9" customHeight="1" x14ac:dyDescent="0.2">
      <c r="B91" s="134"/>
      <c r="C91" s="135"/>
    </row>
    <row r="92" spans="2:3" ht="10.9" customHeight="1" x14ac:dyDescent="0.2">
      <c r="B92" s="125" t="s">
        <v>253</v>
      </c>
      <c r="C92" s="125">
        <v>35</v>
      </c>
    </row>
    <row r="93" spans="2:3" ht="10.9" customHeight="1" x14ac:dyDescent="0.2">
      <c r="B93" s="125" t="s">
        <v>254</v>
      </c>
      <c r="C93" s="125">
        <v>35.5</v>
      </c>
    </row>
    <row r="94" spans="2:3" ht="10.9" customHeight="1" x14ac:dyDescent="0.2">
      <c r="B94" s="138"/>
      <c r="C94" s="138"/>
    </row>
    <row r="95" spans="2:3" ht="10.9" customHeight="1" x14ac:dyDescent="0.2">
      <c r="B95" s="138"/>
      <c r="C95" s="138"/>
    </row>
    <row r="96" spans="2:3" ht="10.9" customHeight="1" x14ac:dyDescent="0.2">
      <c r="B96" s="1" t="s">
        <v>31</v>
      </c>
      <c r="C96" s="86" t="s">
        <v>30</v>
      </c>
    </row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  <row r="135" ht="10.9" customHeight="1" x14ac:dyDescent="0.2"/>
    <row r="136" ht="10.9" customHeight="1" x14ac:dyDescent="0.2"/>
    <row r="137" ht="10.9" customHeight="1" x14ac:dyDescent="0.2"/>
    <row r="138" ht="10.9" customHeight="1" x14ac:dyDescent="0.2"/>
    <row r="139" ht="10.9" customHeight="1" x14ac:dyDescent="0.2"/>
    <row r="140" ht="10.9" customHeight="1" x14ac:dyDescent="0.2"/>
    <row r="141" ht="10.9" customHeight="1" x14ac:dyDescent="0.2"/>
    <row r="142" ht="10.9" customHeight="1" x14ac:dyDescent="0.2"/>
    <row r="143" ht="10.9" customHeight="1" x14ac:dyDescent="0.2"/>
    <row r="144" ht="10.9" customHeight="1" x14ac:dyDescent="0.2"/>
    <row r="145" ht="10.9" customHeight="1" x14ac:dyDescent="0.2"/>
    <row r="146" ht="10.9" customHeight="1" x14ac:dyDescent="0.2"/>
    <row r="147" ht="10.9" customHeight="1" x14ac:dyDescent="0.2"/>
    <row r="148" ht="10.9" customHeight="1" x14ac:dyDescent="0.2"/>
    <row r="149" ht="10.9" customHeight="1" x14ac:dyDescent="0.2"/>
    <row r="150" ht="10.9" customHeight="1" x14ac:dyDescent="0.2"/>
    <row r="151" ht="10.9" customHeight="1" x14ac:dyDescent="0.2"/>
    <row r="152" ht="10.9" customHeight="1" x14ac:dyDescent="0.2"/>
    <row r="153" ht="10.9" customHeight="1" x14ac:dyDescent="0.2"/>
    <row r="154" ht="10.9" customHeight="1" x14ac:dyDescent="0.2"/>
    <row r="155" ht="10.9" customHeight="1" x14ac:dyDescent="0.2"/>
    <row r="156" ht="10.9" customHeight="1" x14ac:dyDescent="0.2"/>
    <row r="157" ht="10.9" customHeight="1" x14ac:dyDescent="0.2"/>
    <row r="158" ht="10.9" customHeight="1" x14ac:dyDescent="0.2"/>
    <row r="159" ht="10.9" customHeight="1" x14ac:dyDescent="0.2"/>
    <row r="160" ht="10.9" customHeight="1" x14ac:dyDescent="0.2"/>
    <row r="161" ht="10.9" customHeight="1" x14ac:dyDescent="0.2"/>
    <row r="162" ht="10.9" customHeight="1" x14ac:dyDescent="0.2"/>
    <row r="163" ht="10.9" customHeight="1" x14ac:dyDescent="0.2"/>
    <row r="164" ht="10.9" customHeight="1" x14ac:dyDescent="0.2"/>
    <row r="165" ht="10.9" customHeight="1" x14ac:dyDescent="0.2"/>
    <row r="166" ht="10.9" customHeight="1" x14ac:dyDescent="0.2"/>
    <row r="167" ht="10.9" customHeight="1" x14ac:dyDescent="0.2"/>
    <row r="168" ht="10.9" customHeight="1" x14ac:dyDescent="0.2"/>
    <row r="169" ht="10.9" customHeight="1" x14ac:dyDescent="0.2"/>
    <row r="170" ht="10.9" customHeight="1" x14ac:dyDescent="0.2"/>
    <row r="171" ht="10.9" customHeight="1" x14ac:dyDescent="0.2"/>
    <row r="172" ht="10.9" customHeight="1" x14ac:dyDescent="0.2"/>
    <row r="173" ht="10.9" customHeight="1" x14ac:dyDescent="0.2"/>
    <row r="174" ht="10.9" customHeight="1" x14ac:dyDescent="0.2"/>
    <row r="175" ht="10.9" customHeight="1" x14ac:dyDescent="0.2"/>
    <row r="176" ht="10.9" customHeight="1" x14ac:dyDescent="0.2"/>
    <row r="177" ht="10.9" customHeight="1" x14ac:dyDescent="0.2"/>
    <row r="178" ht="10.9" customHeight="1" x14ac:dyDescent="0.2"/>
    <row r="179" ht="10.9" customHeight="1" x14ac:dyDescent="0.2"/>
    <row r="180" ht="10.9" customHeight="1" x14ac:dyDescent="0.2"/>
    <row r="181" ht="10.9" customHeight="1" x14ac:dyDescent="0.2"/>
    <row r="182" ht="10.9" customHeight="1" x14ac:dyDescent="0.2"/>
    <row r="183" ht="10.9" customHeight="1" x14ac:dyDescent="0.2"/>
    <row r="184" ht="10.9" customHeight="1" x14ac:dyDescent="0.2"/>
    <row r="185" ht="10.9" customHeight="1" x14ac:dyDescent="0.2"/>
    <row r="186" ht="10.9" customHeight="1" x14ac:dyDescent="0.2"/>
    <row r="187" ht="10.9" customHeight="1" x14ac:dyDescent="0.2"/>
    <row r="188" ht="10.9" customHeight="1" x14ac:dyDescent="0.2"/>
    <row r="189" ht="10.9" customHeight="1" x14ac:dyDescent="0.2"/>
    <row r="190" ht="10.9" customHeight="1" x14ac:dyDescent="0.2"/>
    <row r="191" ht="10.9" customHeight="1" x14ac:dyDescent="0.2"/>
    <row r="192" ht="10.9" customHeight="1" x14ac:dyDescent="0.2"/>
    <row r="193" ht="10.9" customHeight="1" x14ac:dyDescent="0.2"/>
    <row r="194" ht="10.9" customHeight="1" x14ac:dyDescent="0.2"/>
    <row r="195" ht="10.9" customHeight="1" x14ac:dyDescent="0.2"/>
    <row r="196" ht="10.9" customHeight="1" x14ac:dyDescent="0.2"/>
    <row r="197" ht="10.9" customHeight="1" x14ac:dyDescent="0.2"/>
    <row r="198" ht="10.9" customHeight="1" x14ac:dyDescent="0.2"/>
    <row r="199" ht="10.9" customHeight="1" x14ac:dyDescent="0.2"/>
    <row r="200" ht="10.9" customHeight="1" x14ac:dyDescent="0.2"/>
    <row r="201" ht="10.9" customHeight="1" x14ac:dyDescent="0.2"/>
    <row r="202" ht="10.9" customHeight="1" x14ac:dyDescent="0.2"/>
    <row r="203" ht="10.9" customHeight="1" x14ac:dyDescent="0.2"/>
    <row r="204" ht="10.9" customHeight="1" x14ac:dyDescent="0.2"/>
    <row r="205" ht="10.9" customHeight="1" x14ac:dyDescent="0.2"/>
    <row r="206" ht="10.9" customHeight="1" x14ac:dyDescent="0.2"/>
    <row r="207" ht="10.9" customHeight="1" x14ac:dyDescent="0.2"/>
    <row r="208" ht="10.9" customHeight="1" x14ac:dyDescent="0.2"/>
    <row r="209" ht="10.9" customHeight="1" x14ac:dyDescent="0.2"/>
    <row r="210" ht="10.9" customHeight="1" x14ac:dyDescent="0.2"/>
    <row r="211" ht="10.9" customHeight="1" x14ac:dyDescent="0.2"/>
    <row r="212" ht="10.9" customHeight="1" x14ac:dyDescent="0.2"/>
    <row r="213" ht="10.9" customHeight="1" x14ac:dyDescent="0.2"/>
    <row r="214" ht="10.9" customHeight="1" x14ac:dyDescent="0.2"/>
    <row r="215" ht="10.9" customHeight="1" x14ac:dyDescent="0.2"/>
    <row r="216" ht="10.9" customHeight="1" x14ac:dyDescent="0.2"/>
    <row r="217" ht="10.9" customHeight="1" x14ac:dyDescent="0.2"/>
    <row r="218" ht="10.9" customHeight="1" x14ac:dyDescent="0.2"/>
    <row r="219" ht="10.9" customHeight="1" x14ac:dyDescent="0.2"/>
    <row r="220" ht="10.9" customHeight="1" x14ac:dyDescent="0.2"/>
    <row r="221" ht="10.9" customHeight="1" x14ac:dyDescent="0.2"/>
    <row r="222" ht="10.9" customHeight="1" x14ac:dyDescent="0.2"/>
    <row r="223" ht="10.9" customHeight="1" x14ac:dyDescent="0.2"/>
    <row r="224" ht="10.9" customHeight="1" x14ac:dyDescent="0.2"/>
    <row r="225" ht="10.9" customHeight="1" x14ac:dyDescent="0.2"/>
    <row r="226" ht="10.9" customHeight="1" x14ac:dyDescent="0.2"/>
    <row r="227" ht="10.9" customHeight="1" x14ac:dyDescent="0.2"/>
    <row r="228" ht="10.9" customHeight="1" x14ac:dyDescent="0.2"/>
    <row r="229" ht="10.9" customHeight="1" x14ac:dyDescent="0.2"/>
    <row r="230" ht="10.9" customHeight="1" x14ac:dyDescent="0.2"/>
    <row r="231" ht="10.9" customHeight="1" x14ac:dyDescent="0.2"/>
    <row r="232" ht="10.9" customHeight="1" x14ac:dyDescent="0.2"/>
    <row r="233" ht="10.9" customHeight="1" x14ac:dyDescent="0.2"/>
    <row r="234" ht="10.9" customHeight="1" x14ac:dyDescent="0.2"/>
    <row r="235" ht="10.9" customHeight="1" x14ac:dyDescent="0.2"/>
    <row r="236" ht="10.9" customHeight="1" x14ac:dyDescent="0.2"/>
    <row r="237" ht="10.9" customHeight="1" x14ac:dyDescent="0.2"/>
    <row r="238" ht="10.9" customHeight="1" x14ac:dyDescent="0.2"/>
    <row r="239" ht="10.9" customHeight="1" x14ac:dyDescent="0.2"/>
    <row r="240" ht="10.9" customHeight="1" x14ac:dyDescent="0.2"/>
    <row r="241" ht="10.9" customHeight="1" x14ac:dyDescent="0.2"/>
    <row r="242" ht="10.9" customHeight="1" x14ac:dyDescent="0.2"/>
    <row r="243" ht="10.9" customHeight="1" x14ac:dyDescent="0.2"/>
    <row r="244" ht="10.9" customHeight="1" x14ac:dyDescent="0.2"/>
    <row r="245" ht="10.9" customHeight="1" x14ac:dyDescent="0.2"/>
    <row r="246" ht="10.9" customHeight="1" x14ac:dyDescent="0.2"/>
    <row r="247" ht="10.9" customHeight="1" x14ac:dyDescent="0.2"/>
    <row r="248" ht="10.9" customHeight="1" x14ac:dyDescent="0.2"/>
    <row r="249" ht="10.9" customHeight="1" x14ac:dyDescent="0.2"/>
    <row r="250" ht="10.9" customHeight="1" x14ac:dyDescent="0.2"/>
    <row r="251" ht="10.9" customHeight="1" x14ac:dyDescent="0.2"/>
    <row r="252" ht="10.9" customHeight="1" x14ac:dyDescent="0.2"/>
    <row r="253" ht="10.9" customHeight="1" x14ac:dyDescent="0.2"/>
    <row r="254" ht="10.9" customHeight="1" x14ac:dyDescent="0.2"/>
    <row r="255" ht="10.9" customHeight="1" x14ac:dyDescent="0.2"/>
    <row r="256" ht="10.9" customHeight="1" x14ac:dyDescent="0.2"/>
    <row r="257" ht="10.9" customHeight="1" x14ac:dyDescent="0.2"/>
    <row r="258" ht="10.9" customHeight="1" x14ac:dyDescent="0.2"/>
    <row r="259" ht="10.9" customHeight="1" x14ac:dyDescent="0.2"/>
    <row r="260" ht="10.9" customHeight="1" x14ac:dyDescent="0.2"/>
    <row r="261" ht="10.9" customHeight="1" x14ac:dyDescent="0.2"/>
    <row r="262" ht="10.9" customHeight="1" x14ac:dyDescent="0.2"/>
    <row r="263" ht="10.9" customHeight="1" x14ac:dyDescent="0.2"/>
    <row r="264" ht="10.9" customHeight="1" x14ac:dyDescent="0.2"/>
    <row r="265" ht="10.9" customHeight="1" x14ac:dyDescent="0.2"/>
    <row r="266" ht="10.9" customHeight="1" x14ac:dyDescent="0.2"/>
    <row r="267" ht="10.9" customHeight="1" x14ac:dyDescent="0.2"/>
    <row r="268" ht="10.9" customHeight="1" x14ac:dyDescent="0.2"/>
    <row r="269" ht="10.9" customHeight="1" x14ac:dyDescent="0.2"/>
    <row r="270" ht="10.9" customHeight="1" x14ac:dyDescent="0.2"/>
    <row r="271" ht="10.9" customHeight="1" x14ac:dyDescent="0.2"/>
    <row r="272" ht="10.9" customHeight="1" x14ac:dyDescent="0.2"/>
    <row r="273" ht="10.9" customHeight="1" x14ac:dyDescent="0.2"/>
    <row r="274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9"/>
  <sheetViews>
    <sheetView workbookViewId="0">
      <selection activeCell="G22" sqref="G22"/>
    </sheetView>
  </sheetViews>
  <sheetFormatPr defaultRowHeight="11.25" x14ac:dyDescent="0.2"/>
  <cols>
    <col min="1" max="1" width="3.6640625" customWidth="1"/>
    <col min="2" max="2" width="84.5" customWidth="1"/>
    <col min="3" max="3" width="19.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4430.78</v>
      </c>
    </row>
    <row r="4" spans="1:3" ht="13.5" x14ac:dyDescent="0.25">
      <c r="A4" s="104"/>
      <c r="B4" s="103" t="s">
        <v>316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958341.42</v>
      </c>
    </row>
    <row r="7" spans="1:3" ht="10.9" customHeight="1" x14ac:dyDescent="0.2">
      <c r="A7" s="12"/>
      <c r="B7" s="43" t="s">
        <v>45</v>
      </c>
      <c r="C7" s="142">
        <v>939163.95</v>
      </c>
    </row>
    <row r="8" spans="1:3" ht="10.9" customHeight="1" x14ac:dyDescent="0.2">
      <c r="A8" s="12"/>
      <c r="B8" s="43" t="s">
        <v>46</v>
      </c>
      <c r="C8" s="142">
        <v>958657.84</v>
      </c>
    </row>
    <row r="9" spans="1:3" ht="10.9" customHeight="1" x14ac:dyDescent="0.2">
      <c r="A9" s="12"/>
      <c r="B9" s="43" t="s">
        <v>47</v>
      </c>
      <c r="C9" s="143"/>
    </row>
    <row r="10" spans="1:3" ht="10.9" customHeight="1" x14ac:dyDescent="0.2">
      <c r="A10" s="47"/>
      <c r="B10" s="58"/>
      <c r="C10" s="70"/>
    </row>
    <row r="11" spans="1:3" ht="10.9" customHeight="1" thickBot="1" x14ac:dyDescent="0.25">
      <c r="A11" s="69"/>
      <c r="B11" s="68" t="s">
        <v>50</v>
      </c>
      <c r="C11" s="144" t="s">
        <v>39</v>
      </c>
    </row>
    <row r="12" spans="1:3" ht="10.9" customHeight="1" thickBot="1" x14ac:dyDescent="0.25">
      <c r="A12" s="65">
        <v>1</v>
      </c>
      <c r="B12" s="49" t="s">
        <v>23</v>
      </c>
      <c r="C12" s="55">
        <f>SUM(C13:C17)</f>
        <v>134122.26999999999</v>
      </c>
    </row>
    <row r="13" spans="1:3" ht="10.9" customHeight="1" x14ac:dyDescent="0.2">
      <c r="A13" s="13"/>
      <c r="B13" s="14" t="s">
        <v>26</v>
      </c>
      <c r="C13" s="7"/>
    </row>
    <row r="14" spans="1:3" ht="10.9" customHeight="1" x14ac:dyDescent="0.2">
      <c r="A14" s="13"/>
      <c r="B14" s="14" t="s">
        <v>28</v>
      </c>
      <c r="C14" s="8">
        <f>95238+19238.08</f>
        <v>114476.08</v>
      </c>
    </row>
    <row r="15" spans="1:3" ht="10.9" customHeight="1" x14ac:dyDescent="0.2">
      <c r="A15" s="13"/>
      <c r="B15" s="14" t="s">
        <v>29</v>
      </c>
      <c r="C15" s="8"/>
    </row>
    <row r="16" spans="1:3" ht="10.9" customHeight="1" x14ac:dyDescent="0.2">
      <c r="A16" s="13"/>
      <c r="B16" s="14" t="s">
        <v>42</v>
      </c>
      <c r="C16" s="39">
        <f>1831.09+1857.54+7939.28+272.71+5213.53+1040.14</f>
        <v>18154.289999999997</v>
      </c>
    </row>
    <row r="17" spans="1:3" ht="10.9" customHeight="1" thickBot="1" x14ac:dyDescent="0.25">
      <c r="A17" s="13"/>
      <c r="B17" s="14" t="s">
        <v>27</v>
      </c>
      <c r="C17" s="39">
        <v>1491.9</v>
      </c>
    </row>
    <row r="18" spans="1:3" ht="10.9" customHeight="1" thickBot="1" x14ac:dyDescent="0.25">
      <c r="A18" s="66">
        <v>2</v>
      </c>
      <c r="B18" s="50" t="s">
        <v>24</v>
      </c>
      <c r="C18" s="54">
        <f>SUM(C20:C43)</f>
        <v>448823.55</v>
      </c>
    </row>
    <row r="19" spans="1:3" ht="10.9" customHeight="1" x14ac:dyDescent="0.2">
      <c r="A19" s="15"/>
      <c r="B19" s="16" t="s">
        <v>17</v>
      </c>
      <c r="C19" s="145"/>
    </row>
    <row r="20" spans="1:3" ht="10.9" customHeight="1" x14ac:dyDescent="0.2">
      <c r="A20" s="29"/>
      <c r="B20" s="17" t="s">
        <v>6</v>
      </c>
      <c r="C20" s="18"/>
    </row>
    <row r="21" spans="1:3" ht="10.9" customHeight="1" x14ac:dyDescent="0.2">
      <c r="A21" s="29"/>
      <c r="B21" s="19" t="s">
        <v>7</v>
      </c>
      <c r="C21" s="39"/>
    </row>
    <row r="22" spans="1:3" ht="10.9" customHeight="1" x14ac:dyDescent="0.2">
      <c r="A22" s="29"/>
      <c r="B22" s="19" t="s">
        <v>9</v>
      </c>
      <c r="C22" s="20"/>
    </row>
    <row r="23" spans="1:3" ht="10.9" customHeight="1" x14ac:dyDescent="0.2">
      <c r="A23" s="29"/>
      <c r="B23" s="19" t="s">
        <v>8</v>
      </c>
      <c r="C23" s="39">
        <f>256530.8-77963</f>
        <v>178567.8</v>
      </c>
    </row>
    <row r="24" spans="1:3" ht="10.9" customHeight="1" x14ac:dyDescent="0.2">
      <c r="A24" s="29"/>
      <c r="B24" s="19" t="s">
        <v>10</v>
      </c>
      <c r="C24" s="20"/>
    </row>
    <row r="25" spans="1:3" ht="10.9" customHeight="1" x14ac:dyDescent="0.2">
      <c r="A25" s="29"/>
      <c r="B25" s="19" t="s">
        <v>11</v>
      </c>
      <c r="C25" s="20"/>
    </row>
    <row r="26" spans="1:3" ht="10.9" customHeight="1" x14ac:dyDescent="0.2">
      <c r="A26" s="29"/>
      <c r="B26" s="19" t="s">
        <v>12</v>
      </c>
      <c r="C26" s="20"/>
    </row>
    <row r="27" spans="1:3" ht="10.9" customHeight="1" x14ac:dyDescent="0.2">
      <c r="A27" s="29"/>
      <c r="B27" s="19" t="s">
        <v>13</v>
      </c>
      <c r="C27" s="20"/>
    </row>
    <row r="28" spans="1:3" ht="10.9" customHeight="1" x14ac:dyDescent="0.2">
      <c r="A28" s="29"/>
      <c r="B28" s="17" t="s">
        <v>92</v>
      </c>
      <c r="C28" s="84">
        <v>41505.78</v>
      </c>
    </row>
    <row r="29" spans="1:3" ht="10.9" customHeight="1" x14ac:dyDescent="0.2">
      <c r="A29" s="29"/>
      <c r="B29" s="19" t="s">
        <v>93</v>
      </c>
      <c r="C29" s="39">
        <v>17648.810000000001</v>
      </c>
    </row>
    <row r="30" spans="1:3" ht="10.9" customHeight="1" x14ac:dyDescent="0.2">
      <c r="A30" s="29"/>
      <c r="B30" s="19" t="s">
        <v>94</v>
      </c>
      <c r="C30" s="39">
        <v>3547.49</v>
      </c>
    </row>
    <row r="31" spans="1:3" ht="10.9" customHeight="1" x14ac:dyDescent="0.2">
      <c r="A31" s="29"/>
      <c r="B31" s="122" t="s">
        <v>95</v>
      </c>
      <c r="C31" s="40">
        <v>2030.33</v>
      </c>
    </row>
    <row r="32" spans="1:3" ht="10.9" customHeight="1" x14ac:dyDescent="0.2">
      <c r="A32" s="29"/>
      <c r="B32" s="41" t="s">
        <v>14</v>
      </c>
      <c r="C32" s="84"/>
    </row>
    <row r="33" spans="1:3" ht="10.9" customHeight="1" x14ac:dyDescent="0.2">
      <c r="A33" s="29"/>
      <c r="B33" s="22" t="s">
        <v>273</v>
      </c>
      <c r="C33" s="20"/>
    </row>
    <row r="34" spans="1:3" ht="10.9" customHeight="1" x14ac:dyDescent="0.2">
      <c r="A34" s="29"/>
      <c r="B34" s="22" t="s">
        <v>38</v>
      </c>
      <c r="C34" s="39">
        <v>1910</v>
      </c>
    </row>
    <row r="35" spans="1:3" ht="10.9" customHeight="1" x14ac:dyDescent="0.2">
      <c r="A35" s="29"/>
      <c r="B35" s="22" t="s">
        <v>37</v>
      </c>
      <c r="C35" s="39">
        <v>2580</v>
      </c>
    </row>
    <row r="36" spans="1:3" ht="10.9" customHeight="1" x14ac:dyDescent="0.2">
      <c r="A36" s="29"/>
      <c r="B36" s="22" t="s">
        <v>36</v>
      </c>
      <c r="C36" s="39">
        <v>488.51</v>
      </c>
    </row>
    <row r="37" spans="1:3" ht="10.9" customHeight="1" x14ac:dyDescent="0.2">
      <c r="A37" s="29"/>
      <c r="B37" s="42" t="s">
        <v>35</v>
      </c>
      <c r="C37" s="40">
        <v>177451.13</v>
      </c>
    </row>
    <row r="38" spans="1:3" ht="10.9" customHeight="1" x14ac:dyDescent="0.2">
      <c r="A38" s="24"/>
      <c r="B38" s="25" t="s">
        <v>18</v>
      </c>
      <c r="C38" s="26"/>
    </row>
    <row r="39" spans="1:3" ht="10.9" customHeight="1" x14ac:dyDescent="0.2">
      <c r="A39" s="27"/>
      <c r="B39" s="28" t="s">
        <v>15</v>
      </c>
      <c r="C39" s="18"/>
    </row>
    <row r="40" spans="1:3" ht="10.9" customHeight="1" x14ac:dyDescent="0.2">
      <c r="A40" s="29"/>
      <c r="B40" s="30" t="s">
        <v>20</v>
      </c>
      <c r="C40" s="39">
        <f>16074.32+3214.86</f>
        <v>19289.18</v>
      </c>
    </row>
    <row r="41" spans="1:3" ht="10.9" customHeight="1" x14ac:dyDescent="0.2">
      <c r="A41" s="29"/>
      <c r="B41" s="30" t="s">
        <v>21</v>
      </c>
      <c r="C41" s="20"/>
    </row>
    <row r="42" spans="1:3" ht="10.9" customHeight="1" x14ac:dyDescent="0.2">
      <c r="A42" s="29"/>
      <c r="B42" s="30" t="s">
        <v>22</v>
      </c>
      <c r="C42" s="20"/>
    </row>
    <row r="43" spans="1:3" ht="10.9" customHeight="1" thickBot="1" x14ac:dyDescent="0.25">
      <c r="A43" s="29"/>
      <c r="B43" s="31" t="s">
        <v>55</v>
      </c>
      <c r="C43" s="39">
        <v>3804.52</v>
      </c>
    </row>
    <row r="44" spans="1:3" ht="10.9" customHeight="1" thickBot="1" x14ac:dyDescent="0.25">
      <c r="A44" s="146">
        <v>3</v>
      </c>
      <c r="B44" s="113" t="s">
        <v>0</v>
      </c>
      <c r="C44" s="85">
        <v>31901.62</v>
      </c>
    </row>
    <row r="45" spans="1:3" ht="10.9" customHeight="1" thickBot="1" x14ac:dyDescent="0.25">
      <c r="A45" s="66">
        <v>4</v>
      </c>
      <c r="B45" s="116" t="s">
        <v>25</v>
      </c>
      <c r="C45" s="54">
        <v>43333.03</v>
      </c>
    </row>
    <row r="46" spans="1:3" ht="10.9" customHeight="1" thickBot="1" x14ac:dyDescent="0.25">
      <c r="A46" s="147">
        <v>5</v>
      </c>
      <c r="B46" s="114" t="s">
        <v>1</v>
      </c>
      <c r="C46" s="115"/>
    </row>
    <row r="47" spans="1:3" ht="10.9" customHeight="1" thickBot="1" x14ac:dyDescent="0.25">
      <c r="A47" s="148">
        <v>6</v>
      </c>
      <c r="B47" s="117" t="s">
        <v>2</v>
      </c>
      <c r="C47" s="121">
        <f>SUM(C48:C55)</f>
        <v>177922</v>
      </c>
    </row>
    <row r="48" spans="1:3" ht="10.9" customHeight="1" x14ac:dyDescent="0.2">
      <c r="A48" s="67"/>
      <c r="B48" s="76" t="s">
        <v>318</v>
      </c>
      <c r="C48" s="7">
        <v>78768</v>
      </c>
    </row>
    <row r="49" spans="1:3" ht="10.9" customHeight="1" x14ac:dyDescent="0.2">
      <c r="A49" s="67"/>
      <c r="B49" s="76" t="s">
        <v>319</v>
      </c>
      <c r="C49" s="7">
        <v>25992</v>
      </c>
    </row>
    <row r="50" spans="1:3" ht="10.9" customHeight="1" x14ac:dyDescent="0.2">
      <c r="A50" s="67"/>
      <c r="B50" s="76" t="s">
        <v>320</v>
      </c>
      <c r="C50" s="7">
        <v>38578</v>
      </c>
    </row>
    <row r="51" spans="1:3" ht="10.9" customHeight="1" x14ac:dyDescent="0.2">
      <c r="A51" s="67"/>
      <c r="B51" s="76" t="s">
        <v>321</v>
      </c>
      <c r="C51" s="7">
        <v>13410</v>
      </c>
    </row>
    <row r="52" spans="1:3" ht="10.9" customHeight="1" x14ac:dyDescent="0.2">
      <c r="A52" s="67"/>
      <c r="B52" s="76" t="s">
        <v>322</v>
      </c>
      <c r="C52" s="7">
        <v>4800</v>
      </c>
    </row>
    <row r="53" spans="1:3" ht="10.9" customHeight="1" x14ac:dyDescent="0.2">
      <c r="A53" s="67"/>
      <c r="B53" s="76" t="s">
        <v>324</v>
      </c>
      <c r="C53" s="7">
        <v>4955</v>
      </c>
    </row>
    <row r="54" spans="1:3" ht="10.9" customHeight="1" x14ac:dyDescent="0.2">
      <c r="A54" s="67"/>
      <c r="B54" s="76" t="s">
        <v>325</v>
      </c>
      <c r="C54" s="7">
        <v>3000</v>
      </c>
    </row>
    <row r="55" spans="1:3" ht="10.9" customHeight="1" thickBot="1" x14ac:dyDescent="0.25">
      <c r="A55" s="67"/>
      <c r="B55" s="76" t="s">
        <v>323</v>
      </c>
      <c r="C55" s="7">
        <v>8419</v>
      </c>
    </row>
    <row r="56" spans="1:3" ht="10.9" customHeight="1" x14ac:dyDescent="0.2">
      <c r="A56" s="149">
        <v>7</v>
      </c>
      <c r="B56" s="126" t="s">
        <v>48</v>
      </c>
      <c r="C56" s="150">
        <v>56093.67</v>
      </c>
    </row>
    <row r="57" spans="1:3" ht="10.9" customHeight="1" thickBot="1" x14ac:dyDescent="0.25">
      <c r="A57" s="65"/>
      <c r="B57" s="127" t="s">
        <v>48</v>
      </c>
      <c r="C57" s="151">
        <v>66461.7</v>
      </c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2"/>
      <c r="B60" s="101"/>
      <c r="C60" s="61"/>
    </row>
    <row r="61" spans="1:3" ht="10.9" customHeight="1" x14ac:dyDescent="0.2">
      <c r="A61" s="81"/>
      <c r="B61" s="120"/>
      <c r="C61" s="60"/>
    </row>
    <row r="62" spans="1:3" ht="10.9" customHeight="1" x14ac:dyDescent="0.2">
      <c r="A62" s="81"/>
      <c r="B62" s="120"/>
      <c r="C62" s="107" t="s">
        <v>39</v>
      </c>
    </row>
    <row r="63" spans="1:3" ht="10.9" customHeight="1" x14ac:dyDescent="0.2">
      <c r="A63" s="38"/>
      <c r="B63" s="80" t="s">
        <v>49</v>
      </c>
      <c r="C63" s="53"/>
    </row>
    <row r="64" spans="1:3" ht="10.9" customHeight="1" x14ac:dyDescent="0.2">
      <c r="A64" s="57"/>
      <c r="B64" s="46" t="s">
        <v>51</v>
      </c>
      <c r="C64" s="190" t="s">
        <v>34</v>
      </c>
    </row>
    <row r="65" spans="1:3" ht="10.9" customHeight="1" x14ac:dyDescent="0.2">
      <c r="A65" s="38"/>
      <c r="B65" s="48"/>
      <c r="C65" s="191" t="s">
        <v>54</v>
      </c>
    </row>
    <row r="66" spans="1:3" ht="10.9" customHeight="1" x14ac:dyDescent="0.2">
      <c r="A66" s="38"/>
      <c r="B66" s="62" t="s">
        <v>52</v>
      </c>
      <c r="C66" s="130">
        <v>70300</v>
      </c>
    </row>
    <row r="67" spans="1:3" ht="10.9" customHeight="1" x14ac:dyDescent="0.2">
      <c r="A67" s="38"/>
      <c r="B67" s="43" t="s">
        <v>44</v>
      </c>
      <c r="C67" s="59">
        <v>164349.76999999999</v>
      </c>
    </row>
    <row r="68" spans="1:3" ht="10.9" customHeight="1" x14ac:dyDescent="0.2">
      <c r="A68" s="38"/>
      <c r="B68" s="43" t="s">
        <v>45</v>
      </c>
      <c r="C68" s="59">
        <f>169432.14+7678.05+2043.38</f>
        <v>179153.57</v>
      </c>
    </row>
    <row r="69" spans="1:3" ht="10.9" customHeight="1" x14ac:dyDescent="0.2">
      <c r="A69" s="38"/>
      <c r="B69" s="43" t="s">
        <v>46</v>
      </c>
      <c r="C69" s="59">
        <f>C72</f>
        <v>127692</v>
      </c>
    </row>
    <row r="70" spans="1:3" ht="10.9" customHeight="1" x14ac:dyDescent="0.2">
      <c r="A70" s="38"/>
      <c r="B70" s="43"/>
      <c r="C70" s="59"/>
    </row>
    <row r="71" spans="1:3" ht="10.9" customHeight="1" x14ac:dyDescent="0.2">
      <c r="A71" s="38"/>
      <c r="B71" s="62" t="s">
        <v>53</v>
      </c>
      <c r="C71" s="129">
        <f>C68+C66-C69</f>
        <v>121761.57</v>
      </c>
    </row>
    <row r="72" spans="1:3" ht="10.9" customHeight="1" x14ac:dyDescent="0.2">
      <c r="A72" s="38">
        <v>8</v>
      </c>
      <c r="B72" s="51" t="s">
        <v>3</v>
      </c>
      <c r="C72" s="56">
        <f>SUM(C73:C75)</f>
        <v>127692</v>
      </c>
    </row>
    <row r="73" spans="1:3" ht="10.9" customHeight="1" x14ac:dyDescent="0.2">
      <c r="A73" s="32"/>
      <c r="B73" s="33" t="s">
        <v>317</v>
      </c>
      <c r="C73" s="34">
        <v>115000</v>
      </c>
    </row>
    <row r="74" spans="1:3" ht="10.9" customHeight="1" x14ac:dyDescent="0.2">
      <c r="A74" s="32"/>
      <c r="B74" s="33" t="s">
        <v>4</v>
      </c>
      <c r="C74" s="34">
        <v>12692</v>
      </c>
    </row>
    <row r="75" spans="1:3" ht="10.9" customHeight="1" x14ac:dyDescent="0.2">
      <c r="A75" s="32"/>
      <c r="B75" s="33"/>
      <c r="C75" s="34"/>
    </row>
    <row r="76" spans="1:3" ht="10.9" customHeight="1" x14ac:dyDescent="0.2">
      <c r="A76" s="9"/>
      <c r="B76" s="1"/>
      <c r="C76" s="86"/>
    </row>
    <row r="77" spans="1:3" ht="10.9" customHeight="1" x14ac:dyDescent="0.2">
      <c r="A77" s="9"/>
      <c r="B77" s="1"/>
      <c r="C77" s="86"/>
    </row>
    <row r="78" spans="1:3" ht="10.9" customHeight="1" x14ac:dyDescent="0.2">
      <c r="A78" s="9"/>
      <c r="B78" s="90" t="s">
        <v>80</v>
      </c>
      <c r="C78" s="91" t="s">
        <v>81</v>
      </c>
    </row>
    <row r="79" spans="1:3" ht="10.9" customHeight="1" x14ac:dyDescent="0.2">
      <c r="B79" s="89"/>
      <c r="C79" s="92" t="s">
        <v>82</v>
      </c>
    </row>
    <row r="80" spans="1:3" ht="10.9" customHeight="1" x14ac:dyDescent="0.2">
      <c r="B80" s="88" t="s">
        <v>24</v>
      </c>
      <c r="C80" s="88">
        <v>6</v>
      </c>
    </row>
    <row r="81" spans="2:3" ht="10.9" customHeight="1" x14ac:dyDescent="0.2">
      <c r="B81" s="88" t="s">
        <v>78</v>
      </c>
      <c r="C81" s="88">
        <v>2.5</v>
      </c>
    </row>
    <row r="82" spans="2:3" ht="10.9" customHeight="1" x14ac:dyDescent="0.2">
      <c r="B82" s="88" t="s">
        <v>77</v>
      </c>
      <c r="C82" s="88">
        <v>5</v>
      </c>
    </row>
    <row r="83" spans="2:3" ht="10.9" customHeight="1" x14ac:dyDescent="0.2">
      <c r="B83" s="88" t="s">
        <v>76</v>
      </c>
      <c r="C83" s="88">
        <v>1.3</v>
      </c>
    </row>
    <row r="84" spans="2:3" ht="10.9" customHeight="1" x14ac:dyDescent="0.2">
      <c r="B84" s="88" t="s">
        <v>75</v>
      </c>
      <c r="C84" s="88">
        <v>1.65</v>
      </c>
    </row>
    <row r="85" spans="2:3" ht="10.9" customHeight="1" x14ac:dyDescent="0.2">
      <c r="B85" s="88" t="s">
        <v>48</v>
      </c>
      <c r="C85" s="88">
        <v>2.5</v>
      </c>
    </row>
    <row r="86" spans="2:3" ht="10.9" customHeight="1" x14ac:dyDescent="0.2">
      <c r="B86" s="125" t="s">
        <v>1</v>
      </c>
      <c r="C86" s="125">
        <v>0.4</v>
      </c>
    </row>
    <row r="87" spans="2:3" ht="10.9" customHeight="1" x14ac:dyDescent="0.2">
      <c r="B87" s="125"/>
      <c r="C87" s="125"/>
    </row>
    <row r="88" spans="2:3" ht="10.9" customHeight="1" x14ac:dyDescent="0.2">
      <c r="B88" s="88" t="s">
        <v>79</v>
      </c>
      <c r="C88" s="88">
        <f>SUM(C80:C86)</f>
        <v>19.349999999999998</v>
      </c>
    </row>
    <row r="89" spans="2:3" ht="10.9" customHeight="1" x14ac:dyDescent="0.2">
      <c r="B89" s="134"/>
      <c r="C89" s="134"/>
    </row>
    <row r="90" spans="2:3" ht="10.9" customHeight="1" x14ac:dyDescent="0.2"/>
    <row r="91" spans="2:3" ht="10.9" customHeight="1" x14ac:dyDescent="0.2">
      <c r="B91" s="88" t="s">
        <v>49</v>
      </c>
      <c r="C91" s="96">
        <v>3.7</v>
      </c>
    </row>
    <row r="92" spans="2:3" ht="10.9" customHeight="1" x14ac:dyDescent="0.2">
      <c r="B92" s="134"/>
      <c r="C92" s="135"/>
    </row>
    <row r="93" spans="2:3" ht="10.9" customHeight="1" x14ac:dyDescent="0.2">
      <c r="B93" s="134"/>
      <c r="C93" s="135"/>
    </row>
    <row r="94" spans="2:3" ht="10.9" customHeight="1" x14ac:dyDescent="0.2">
      <c r="B94" s="125" t="s">
        <v>253</v>
      </c>
      <c r="C94" s="125">
        <v>35</v>
      </c>
    </row>
    <row r="95" spans="2:3" ht="10.9" customHeight="1" x14ac:dyDescent="0.2">
      <c r="B95" s="125" t="s">
        <v>254</v>
      </c>
      <c r="C95" s="125">
        <v>35.5</v>
      </c>
    </row>
    <row r="96" spans="2:3" ht="10.9" customHeight="1" x14ac:dyDescent="0.2">
      <c r="B96" s="138"/>
      <c r="C96" s="138"/>
    </row>
    <row r="97" spans="2:3" ht="10.9" customHeight="1" x14ac:dyDescent="0.2">
      <c r="B97" s="138"/>
      <c r="C97" s="138"/>
    </row>
    <row r="98" spans="2:3" ht="10.9" customHeight="1" x14ac:dyDescent="0.2">
      <c r="B98" s="1" t="s">
        <v>31</v>
      </c>
      <c r="C98" s="86" t="s">
        <v>30</v>
      </c>
    </row>
    <row r="99" spans="2:3" ht="10.9" customHeight="1" x14ac:dyDescent="0.2"/>
    <row r="100" spans="2:3" ht="10.9" customHeight="1" x14ac:dyDescent="0.2"/>
    <row r="101" spans="2:3" ht="10.9" customHeight="1" x14ac:dyDescent="0.2"/>
    <row r="102" spans="2:3" ht="10.9" customHeight="1" x14ac:dyDescent="0.2"/>
    <row r="103" spans="2:3" ht="10.9" customHeight="1" x14ac:dyDescent="0.2"/>
    <row r="104" spans="2:3" ht="10.9" customHeight="1" x14ac:dyDescent="0.2"/>
    <row r="105" spans="2:3" ht="10.9" customHeight="1" x14ac:dyDescent="0.2"/>
    <row r="106" spans="2:3" ht="10.9" customHeight="1" x14ac:dyDescent="0.2"/>
    <row r="107" spans="2:3" ht="10.9" customHeight="1" x14ac:dyDescent="0.2"/>
    <row r="108" spans="2:3" ht="10.9" customHeight="1" x14ac:dyDescent="0.2"/>
    <row r="109" spans="2:3" ht="10.9" customHeight="1" x14ac:dyDescent="0.2"/>
    <row r="110" spans="2:3" ht="10.9" customHeight="1" x14ac:dyDescent="0.2"/>
    <row r="111" spans="2:3" ht="10.9" customHeight="1" x14ac:dyDescent="0.2"/>
    <row r="112" spans="2:3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  <row r="135" ht="10.9" customHeight="1" x14ac:dyDescent="0.2"/>
    <row r="136" ht="10.9" customHeight="1" x14ac:dyDescent="0.2"/>
    <row r="137" ht="10.9" customHeight="1" x14ac:dyDescent="0.2"/>
    <row r="138" ht="10.9" customHeight="1" x14ac:dyDescent="0.2"/>
    <row r="139" ht="10.9" customHeight="1" x14ac:dyDescent="0.2"/>
    <row r="140" ht="10.9" customHeight="1" x14ac:dyDescent="0.2"/>
    <row r="141" ht="10.9" customHeight="1" x14ac:dyDescent="0.2"/>
    <row r="142" ht="10.9" customHeight="1" x14ac:dyDescent="0.2"/>
    <row r="143" ht="10.9" customHeight="1" x14ac:dyDescent="0.2"/>
    <row r="144" ht="10.9" customHeight="1" x14ac:dyDescent="0.2"/>
    <row r="145" ht="10.9" customHeight="1" x14ac:dyDescent="0.2"/>
    <row r="146" ht="10.9" customHeight="1" x14ac:dyDescent="0.2"/>
    <row r="147" ht="10.9" customHeight="1" x14ac:dyDescent="0.2"/>
    <row r="148" ht="10.9" customHeight="1" x14ac:dyDescent="0.2"/>
    <row r="149" ht="10.9" customHeight="1" x14ac:dyDescent="0.2"/>
    <row r="150" ht="10.9" customHeight="1" x14ac:dyDescent="0.2"/>
    <row r="151" ht="10.9" customHeight="1" x14ac:dyDescent="0.2"/>
    <row r="152" ht="10.9" customHeight="1" x14ac:dyDescent="0.2"/>
    <row r="153" ht="10.9" customHeight="1" x14ac:dyDescent="0.2"/>
    <row r="154" ht="10.9" customHeight="1" x14ac:dyDescent="0.2"/>
    <row r="155" ht="10.9" customHeight="1" x14ac:dyDescent="0.2"/>
    <row r="156" ht="10.9" customHeight="1" x14ac:dyDescent="0.2"/>
    <row r="157" ht="10.9" customHeight="1" x14ac:dyDescent="0.2"/>
    <row r="158" ht="10.9" customHeight="1" x14ac:dyDescent="0.2"/>
    <row r="159" ht="10.9" customHeight="1" x14ac:dyDescent="0.2"/>
    <row r="160" ht="10.9" customHeight="1" x14ac:dyDescent="0.2"/>
    <row r="161" ht="10.9" customHeight="1" x14ac:dyDescent="0.2"/>
    <row r="162" ht="10.9" customHeight="1" x14ac:dyDescent="0.2"/>
    <row r="163" ht="10.9" customHeight="1" x14ac:dyDescent="0.2"/>
    <row r="164" ht="10.9" customHeight="1" x14ac:dyDescent="0.2"/>
    <row r="165" ht="10.9" customHeight="1" x14ac:dyDescent="0.2"/>
    <row r="166" ht="10.9" customHeight="1" x14ac:dyDescent="0.2"/>
    <row r="167" ht="10.9" customHeight="1" x14ac:dyDescent="0.2"/>
    <row r="168" ht="10.9" customHeight="1" x14ac:dyDescent="0.2"/>
    <row r="169" ht="10.9" customHeight="1" x14ac:dyDescent="0.2"/>
    <row r="170" ht="10.9" customHeight="1" x14ac:dyDescent="0.2"/>
    <row r="171" ht="10.9" customHeight="1" x14ac:dyDescent="0.2"/>
    <row r="172" ht="10.9" customHeight="1" x14ac:dyDescent="0.2"/>
    <row r="173" ht="10.9" customHeight="1" x14ac:dyDescent="0.2"/>
    <row r="174" ht="10.9" customHeight="1" x14ac:dyDescent="0.2"/>
    <row r="175" ht="10.9" customHeight="1" x14ac:dyDescent="0.2"/>
    <row r="176" ht="10.9" customHeight="1" x14ac:dyDescent="0.2"/>
    <row r="177" ht="10.9" customHeight="1" x14ac:dyDescent="0.2"/>
    <row r="178" ht="10.9" customHeight="1" x14ac:dyDescent="0.2"/>
    <row r="179" ht="10.9" customHeight="1" x14ac:dyDescent="0.2"/>
    <row r="180" ht="10.9" customHeight="1" x14ac:dyDescent="0.2"/>
    <row r="181" ht="10.9" customHeight="1" x14ac:dyDescent="0.2"/>
    <row r="182" ht="10.9" customHeight="1" x14ac:dyDescent="0.2"/>
    <row r="183" ht="10.9" customHeight="1" x14ac:dyDescent="0.2"/>
    <row r="184" ht="10.9" customHeight="1" x14ac:dyDescent="0.2"/>
    <row r="185" ht="10.9" customHeight="1" x14ac:dyDescent="0.2"/>
    <row r="186" ht="10.9" customHeight="1" x14ac:dyDescent="0.2"/>
    <row r="187" ht="10.9" customHeight="1" x14ac:dyDescent="0.2"/>
    <row r="188" ht="10.9" customHeight="1" x14ac:dyDescent="0.2"/>
    <row r="189" ht="10.9" customHeight="1" x14ac:dyDescent="0.2"/>
    <row r="190" ht="10.9" customHeight="1" x14ac:dyDescent="0.2"/>
    <row r="191" ht="10.9" customHeight="1" x14ac:dyDescent="0.2"/>
    <row r="192" ht="10.9" customHeight="1" x14ac:dyDescent="0.2"/>
    <row r="193" ht="10.9" customHeight="1" x14ac:dyDescent="0.2"/>
    <row r="194" ht="10.9" customHeight="1" x14ac:dyDescent="0.2"/>
    <row r="195" ht="10.9" customHeight="1" x14ac:dyDescent="0.2"/>
    <row r="196" ht="10.9" customHeight="1" x14ac:dyDescent="0.2"/>
    <row r="197" ht="10.9" customHeight="1" x14ac:dyDescent="0.2"/>
    <row r="198" ht="10.9" customHeight="1" x14ac:dyDescent="0.2"/>
    <row r="199" ht="10.9" customHeight="1" x14ac:dyDescent="0.2"/>
    <row r="200" ht="10.9" customHeight="1" x14ac:dyDescent="0.2"/>
    <row r="201" ht="10.9" customHeight="1" x14ac:dyDescent="0.2"/>
    <row r="202" ht="10.9" customHeight="1" x14ac:dyDescent="0.2"/>
    <row r="203" ht="10.9" customHeight="1" x14ac:dyDescent="0.2"/>
    <row r="204" ht="10.9" customHeight="1" x14ac:dyDescent="0.2"/>
    <row r="205" ht="10.9" customHeight="1" x14ac:dyDescent="0.2"/>
    <row r="206" ht="10.9" customHeight="1" x14ac:dyDescent="0.2"/>
    <row r="207" ht="10.9" customHeight="1" x14ac:dyDescent="0.2"/>
    <row r="208" ht="10.9" customHeight="1" x14ac:dyDescent="0.2"/>
    <row r="209" ht="10.9" customHeight="1" x14ac:dyDescent="0.2"/>
    <row r="210" ht="10.9" customHeight="1" x14ac:dyDescent="0.2"/>
    <row r="211" ht="10.9" customHeight="1" x14ac:dyDescent="0.2"/>
    <row r="212" ht="10.9" customHeight="1" x14ac:dyDescent="0.2"/>
    <row r="213" ht="10.9" customHeight="1" x14ac:dyDescent="0.2"/>
    <row r="214" ht="10.9" customHeight="1" x14ac:dyDescent="0.2"/>
    <row r="215" ht="10.9" customHeight="1" x14ac:dyDescent="0.2"/>
    <row r="216" ht="10.9" customHeight="1" x14ac:dyDescent="0.2"/>
    <row r="217" ht="10.9" customHeight="1" x14ac:dyDescent="0.2"/>
    <row r="218" ht="10.9" customHeight="1" x14ac:dyDescent="0.2"/>
    <row r="219" ht="10.9" customHeight="1" x14ac:dyDescent="0.2"/>
    <row r="220" ht="10.9" customHeight="1" x14ac:dyDescent="0.2"/>
    <row r="221" ht="10.9" customHeight="1" x14ac:dyDescent="0.2"/>
    <row r="222" ht="10.9" customHeight="1" x14ac:dyDescent="0.2"/>
    <row r="223" ht="10.9" customHeight="1" x14ac:dyDescent="0.2"/>
    <row r="224" ht="10.9" customHeight="1" x14ac:dyDescent="0.2"/>
    <row r="225" ht="10.9" customHeight="1" x14ac:dyDescent="0.2"/>
    <row r="226" ht="10.9" customHeight="1" x14ac:dyDescent="0.2"/>
    <row r="227" ht="10.9" customHeight="1" x14ac:dyDescent="0.2"/>
    <row r="228" ht="10.9" customHeight="1" x14ac:dyDescent="0.2"/>
    <row r="229" ht="10.9" customHeight="1" x14ac:dyDescent="0.2"/>
    <row r="230" ht="10.9" customHeight="1" x14ac:dyDescent="0.2"/>
    <row r="231" ht="10.9" customHeight="1" x14ac:dyDescent="0.2"/>
    <row r="232" ht="10.9" customHeight="1" x14ac:dyDescent="0.2"/>
    <row r="233" ht="10.9" customHeight="1" x14ac:dyDescent="0.2"/>
    <row r="234" ht="10.9" customHeight="1" x14ac:dyDescent="0.2"/>
    <row r="235" ht="10.9" customHeight="1" x14ac:dyDescent="0.2"/>
    <row r="236" ht="10.9" customHeight="1" x14ac:dyDescent="0.2"/>
    <row r="237" ht="10.9" customHeight="1" x14ac:dyDescent="0.2"/>
    <row r="238" ht="10.9" customHeight="1" x14ac:dyDescent="0.2"/>
    <row r="239" ht="10.9" customHeight="1" x14ac:dyDescent="0.2"/>
    <row r="240" ht="10.9" customHeight="1" x14ac:dyDescent="0.2"/>
    <row r="241" ht="10.9" customHeight="1" x14ac:dyDescent="0.2"/>
    <row r="242" ht="10.9" customHeight="1" x14ac:dyDescent="0.2"/>
    <row r="243" ht="10.9" customHeight="1" x14ac:dyDescent="0.2"/>
    <row r="244" ht="10.9" customHeight="1" x14ac:dyDescent="0.2"/>
    <row r="245" ht="10.9" customHeight="1" x14ac:dyDescent="0.2"/>
    <row r="246" ht="10.9" customHeight="1" x14ac:dyDescent="0.2"/>
    <row r="247" ht="10.9" customHeight="1" x14ac:dyDescent="0.2"/>
    <row r="248" ht="10.9" customHeight="1" x14ac:dyDescent="0.2"/>
    <row r="249" ht="10.9" customHeight="1" x14ac:dyDescent="0.2"/>
    <row r="250" ht="10.9" customHeight="1" x14ac:dyDescent="0.2"/>
    <row r="251" ht="10.9" customHeight="1" x14ac:dyDescent="0.2"/>
    <row r="252" ht="10.9" customHeight="1" x14ac:dyDescent="0.2"/>
    <row r="253" ht="10.9" customHeight="1" x14ac:dyDescent="0.2"/>
    <row r="254" ht="10.9" customHeight="1" x14ac:dyDescent="0.2"/>
    <row r="255" ht="10.9" customHeight="1" x14ac:dyDescent="0.2"/>
    <row r="256" ht="10.9" customHeight="1" x14ac:dyDescent="0.2"/>
    <row r="257" ht="10.9" customHeight="1" x14ac:dyDescent="0.2"/>
    <row r="258" ht="10.9" customHeight="1" x14ac:dyDescent="0.2"/>
    <row r="259" ht="10.9" customHeight="1" x14ac:dyDescent="0.2"/>
    <row r="260" ht="10.9" customHeight="1" x14ac:dyDescent="0.2"/>
    <row r="261" ht="10.9" customHeight="1" x14ac:dyDescent="0.2"/>
    <row r="262" ht="10.9" customHeight="1" x14ac:dyDescent="0.2"/>
    <row r="263" ht="10.9" customHeight="1" x14ac:dyDescent="0.2"/>
    <row r="264" ht="10.9" customHeight="1" x14ac:dyDescent="0.2"/>
    <row r="265" ht="10.9" customHeight="1" x14ac:dyDescent="0.2"/>
    <row r="266" ht="10.9" customHeight="1" x14ac:dyDescent="0.2"/>
    <row r="267" ht="10.9" customHeight="1" x14ac:dyDescent="0.2"/>
    <row r="268" ht="10.9" customHeight="1" x14ac:dyDescent="0.2"/>
    <row r="269" ht="10.9" customHeight="1" x14ac:dyDescent="0.2"/>
    <row r="270" ht="10.9" customHeight="1" x14ac:dyDescent="0.2"/>
    <row r="271" ht="10.9" customHeight="1" x14ac:dyDescent="0.2"/>
    <row r="272" ht="10.9" customHeight="1" x14ac:dyDescent="0.2"/>
    <row r="273" ht="10.9" customHeight="1" x14ac:dyDescent="0.2"/>
    <row r="274" ht="10.9" customHeight="1" x14ac:dyDescent="0.2"/>
    <row r="275" ht="10.9" customHeight="1" x14ac:dyDescent="0.2"/>
    <row r="276" ht="10.9" customHeight="1" x14ac:dyDescent="0.2"/>
    <row r="277" ht="10.9" customHeight="1" x14ac:dyDescent="0.2"/>
    <row r="278" ht="10.9" customHeight="1" x14ac:dyDescent="0.2"/>
    <row r="279" ht="10.9" customHeight="1" x14ac:dyDescent="0.2"/>
    <row r="280" ht="10.9" customHeight="1" x14ac:dyDescent="0.2"/>
    <row r="281" ht="10.9" customHeight="1" x14ac:dyDescent="0.2"/>
    <row r="282" ht="10.9" customHeight="1" x14ac:dyDescent="0.2"/>
    <row r="283" ht="10.9" customHeight="1" x14ac:dyDescent="0.2"/>
    <row r="284" ht="10.9" customHeight="1" x14ac:dyDescent="0.2"/>
    <row r="285" ht="10.9" customHeight="1" x14ac:dyDescent="0.2"/>
    <row r="286" ht="10.9" customHeight="1" x14ac:dyDescent="0.2"/>
    <row r="287" ht="10.9" customHeight="1" x14ac:dyDescent="0.2"/>
    <row r="288" ht="10.9" customHeight="1" x14ac:dyDescent="0.2"/>
    <row r="289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opLeftCell="A58" workbookViewId="0">
      <selection activeCell="B67" sqref="B67"/>
    </sheetView>
  </sheetViews>
  <sheetFormatPr defaultRowHeight="11.25" x14ac:dyDescent="0.2"/>
  <cols>
    <col min="1" max="1" width="3.5" customWidth="1"/>
    <col min="2" max="2" width="84.5" customWidth="1"/>
    <col min="3" max="3" width="19.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4535.13</v>
      </c>
    </row>
    <row r="4" spans="1:3" ht="13.5" x14ac:dyDescent="0.25">
      <c r="A4" s="104"/>
      <c r="B4" s="103" t="s">
        <v>326</v>
      </c>
      <c r="C4" s="141"/>
    </row>
    <row r="5" spans="1:3" ht="10.9" customHeight="1" x14ac:dyDescent="0.2">
      <c r="A5" s="12"/>
      <c r="B5" s="62"/>
      <c r="C5" s="133"/>
    </row>
    <row r="6" spans="1:3" ht="10.9" customHeight="1" x14ac:dyDescent="0.2">
      <c r="A6" s="12"/>
      <c r="B6" s="43" t="s">
        <v>44</v>
      </c>
      <c r="C6" s="142">
        <v>902579.49</v>
      </c>
    </row>
    <row r="7" spans="1:3" ht="10.9" customHeight="1" x14ac:dyDescent="0.2">
      <c r="A7" s="12"/>
      <c r="B7" s="43" t="s">
        <v>45</v>
      </c>
      <c r="C7" s="142">
        <v>873331.19</v>
      </c>
    </row>
    <row r="8" spans="1:3" ht="10.9" customHeight="1" x14ac:dyDescent="0.2">
      <c r="A8" s="12"/>
      <c r="B8" s="43" t="s">
        <v>46</v>
      </c>
      <c r="C8" s="142">
        <v>105214.17</v>
      </c>
    </row>
    <row r="9" spans="1:3" ht="10.9" customHeight="1" x14ac:dyDescent="0.2">
      <c r="A9" s="47"/>
      <c r="B9" s="58"/>
      <c r="C9" s="133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137049.32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f>95238+19047.6</f>
        <v>114285.6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f>9835.04+1900.66+1873.6+279.04+6284.56+1064.29</f>
        <v>21237.190000000002</v>
      </c>
    </row>
    <row r="16" spans="1:3" ht="10.9" customHeight="1" thickBot="1" x14ac:dyDescent="0.25">
      <c r="A16" s="13"/>
      <c r="B16" s="14" t="s">
        <v>27</v>
      </c>
      <c r="C16" s="39">
        <v>1526.53</v>
      </c>
    </row>
    <row r="17" spans="1:3" ht="10.9" customHeight="1" thickBot="1" x14ac:dyDescent="0.25">
      <c r="A17" s="66">
        <v>2</v>
      </c>
      <c r="B17" s="50" t="s">
        <v>24</v>
      </c>
      <c r="C17" s="54">
        <f>SUM(C19:C41)</f>
        <v>517743.64000000007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v>236590.87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41360.99</v>
      </c>
    </row>
    <row r="28" spans="1:3" ht="10.9" customHeight="1" x14ac:dyDescent="0.2">
      <c r="A28" s="29"/>
      <c r="B28" s="19" t="s">
        <v>93</v>
      </c>
      <c r="C28" s="39">
        <v>18047.7</v>
      </c>
    </row>
    <row r="29" spans="1:3" ht="10.9" customHeight="1" x14ac:dyDescent="0.2">
      <c r="A29" s="29"/>
      <c r="B29" s="19" t="s">
        <v>94</v>
      </c>
      <c r="C29" s="39">
        <v>3629.83</v>
      </c>
    </row>
    <row r="30" spans="1:3" ht="10.9" customHeight="1" x14ac:dyDescent="0.2">
      <c r="A30" s="29"/>
      <c r="B30" s="122" t="s">
        <v>95</v>
      </c>
      <c r="C30" s="40">
        <v>2077.44</v>
      </c>
    </row>
    <row r="31" spans="1:3" ht="10.9" customHeight="1" x14ac:dyDescent="0.2">
      <c r="A31" s="29"/>
      <c r="B31" s="41" t="s">
        <v>14</v>
      </c>
      <c r="C31" s="84">
        <v>9214.7800000000007</v>
      </c>
    </row>
    <row r="32" spans="1:3" ht="10.9" customHeight="1" x14ac:dyDescent="0.2">
      <c r="A32" s="29"/>
      <c r="B32" s="22" t="s">
        <v>38</v>
      </c>
      <c r="C32" s="39">
        <v>6477.03</v>
      </c>
    </row>
    <row r="33" spans="1:3" ht="10.9" customHeight="1" x14ac:dyDescent="0.2">
      <c r="A33" s="29"/>
      <c r="B33" s="22" t="s">
        <v>37</v>
      </c>
      <c r="C33" s="39"/>
    </row>
    <row r="34" spans="1:3" ht="10.9" customHeight="1" x14ac:dyDescent="0.2">
      <c r="A34" s="29"/>
      <c r="B34" s="22" t="s">
        <v>36</v>
      </c>
      <c r="C34" s="39">
        <v>499.86</v>
      </c>
    </row>
    <row r="35" spans="1:3" ht="10.9" customHeight="1" x14ac:dyDescent="0.2">
      <c r="A35" s="29"/>
      <c r="B35" s="42" t="s">
        <v>35</v>
      </c>
      <c r="C35" s="40">
        <v>177384.72</v>
      </c>
    </row>
    <row r="36" spans="1:3" ht="10.9" customHeight="1" x14ac:dyDescent="0.2">
      <c r="A36" s="24"/>
      <c r="B36" s="25" t="s">
        <v>18</v>
      </c>
      <c r="C36" s="26"/>
    </row>
    <row r="37" spans="1:3" ht="10.9" customHeight="1" x14ac:dyDescent="0.2">
      <c r="A37" s="27"/>
      <c r="B37" s="28" t="s">
        <v>15</v>
      </c>
      <c r="C37" s="18"/>
    </row>
    <row r="38" spans="1:3" ht="10.9" customHeight="1" x14ac:dyDescent="0.2">
      <c r="A38" s="29"/>
      <c r="B38" s="30" t="s">
        <v>20</v>
      </c>
      <c r="C38" s="39">
        <f>16452.89+3290.58</f>
        <v>19743.47</v>
      </c>
    </row>
    <row r="39" spans="1:3" ht="10.9" customHeight="1" x14ac:dyDescent="0.2">
      <c r="A39" s="29"/>
      <c r="B39" s="30" t="s">
        <v>21</v>
      </c>
      <c r="C39" s="20"/>
    </row>
    <row r="40" spans="1:3" ht="10.9" customHeight="1" x14ac:dyDescent="0.2">
      <c r="A40" s="29"/>
      <c r="B40" s="30" t="s">
        <v>22</v>
      </c>
      <c r="C40" s="20"/>
    </row>
    <row r="41" spans="1:3" ht="10.9" customHeight="1" thickBot="1" x14ac:dyDescent="0.25">
      <c r="A41" s="29"/>
      <c r="B41" s="31" t="s">
        <v>55</v>
      </c>
      <c r="C41" s="39">
        <v>2716.95</v>
      </c>
    </row>
    <row r="42" spans="1:3" ht="10.9" customHeight="1" thickBot="1" x14ac:dyDescent="0.25">
      <c r="A42" s="146">
        <v>3</v>
      </c>
      <c r="B42" s="113" t="s">
        <v>0</v>
      </c>
      <c r="C42" s="85">
        <v>32652.94</v>
      </c>
    </row>
    <row r="43" spans="1:3" ht="10.9" customHeight="1" thickBot="1" x14ac:dyDescent="0.25">
      <c r="A43" s="66">
        <v>4</v>
      </c>
      <c r="B43" s="116" t="s">
        <v>25</v>
      </c>
      <c r="C43" s="54">
        <v>44353.57</v>
      </c>
    </row>
    <row r="44" spans="1:3" ht="10.9" customHeight="1" thickBot="1" x14ac:dyDescent="0.25">
      <c r="A44" s="147">
        <v>5</v>
      </c>
      <c r="B44" s="114" t="s">
        <v>1</v>
      </c>
      <c r="C44" s="115">
        <v>10000</v>
      </c>
    </row>
    <row r="45" spans="1:3" ht="10.9" customHeight="1" thickBot="1" x14ac:dyDescent="0.25">
      <c r="A45" s="148">
        <v>6</v>
      </c>
      <c r="B45" s="117" t="s">
        <v>2</v>
      </c>
      <c r="C45" s="121">
        <f>SUM(C46:C52)</f>
        <v>137973</v>
      </c>
    </row>
    <row r="46" spans="1:3" ht="10.9" customHeight="1" x14ac:dyDescent="0.2">
      <c r="A46" s="67"/>
      <c r="B46" s="76" t="s">
        <v>327</v>
      </c>
      <c r="C46" s="7">
        <v>14000</v>
      </c>
    </row>
    <row r="47" spans="1:3" ht="10.9" customHeight="1" x14ac:dyDescent="0.2">
      <c r="A47" s="67"/>
      <c r="B47" s="76" t="s">
        <v>328</v>
      </c>
      <c r="C47" s="7">
        <v>32887</v>
      </c>
    </row>
    <row r="48" spans="1:3" ht="10.9" customHeight="1" x14ac:dyDescent="0.2">
      <c r="A48" s="67"/>
      <c r="B48" s="76" t="s">
        <v>329</v>
      </c>
      <c r="C48" s="7">
        <v>39941</v>
      </c>
    </row>
    <row r="49" spans="1:3" ht="10.9" customHeight="1" x14ac:dyDescent="0.2">
      <c r="A49" s="67"/>
      <c r="B49" s="76" t="s">
        <v>330</v>
      </c>
      <c r="C49" s="7">
        <v>7953</v>
      </c>
    </row>
    <row r="50" spans="1:3" ht="10.9" customHeight="1" x14ac:dyDescent="0.2">
      <c r="A50" s="67"/>
      <c r="B50" s="76" t="s">
        <v>331</v>
      </c>
      <c r="C50" s="7">
        <v>23647</v>
      </c>
    </row>
    <row r="51" spans="1:3" ht="10.9" customHeight="1" x14ac:dyDescent="0.2">
      <c r="A51" s="67"/>
      <c r="B51" s="76" t="s">
        <v>163</v>
      </c>
      <c r="C51" s="7">
        <v>18595</v>
      </c>
    </row>
    <row r="52" spans="1:3" ht="10.9" customHeight="1" thickBot="1" x14ac:dyDescent="0.25">
      <c r="A52" s="67"/>
      <c r="B52" s="76" t="s">
        <v>143</v>
      </c>
      <c r="C52" s="7">
        <v>950</v>
      </c>
    </row>
    <row r="53" spans="1:3" ht="10.9" customHeight="1" x14ac:dyDescent="0.2">
      <c r="A53" s="149">
        <v>7</v>
      </c>
      <c r="B53" s="126" t="s">
        <v>48</v>
      </c>
      <c r="C53" s="150">
        <v>57414.75</v>
      </c>
    </row>
    <row r="54" spans="1:3" ht="10.9" customHeight="1" thickBot="1" x14ac:dyDescent="0.25">
      <c r="A54" s="65"/>
      <c r="B54" s="127" t="s">
        <v>48</v>
      </c>
      <c r="C54" s="151">
        <v>68026.95</v>
      </c>
    </row>
    <row r="55" spans="1:3" ht="10.9" customHeight="1" x14ac:dyDescent="0.2">
      <c r="A55" s="82"/>
      <c r="B55" s="101"/>
      <c r="C55" s="61"/>
    </row>
    <row r="56" spans="1:3" ht="10.9" customHeight="1" x14ac:dyDescent="0.2">
      <c r="A56" s="82"/>
      <c r="B56" s="101"/>
      <c r="C56" s="61"/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1"/>
      <c r="B60" s="120"/>
      <c r="C60" s="60"/>
    </row>
    <row r="61" spans="1:3" ht="10.9" customHeight="1" x14ac:dyDescent="0.2">
      <c r="A61" s="81"/>
      <c r="B61" s="120"/>
      <c r="C61" s="107" t="s">
        <v>39</v>
      </c>
    </row>
    <row r="62" spans="1:3" ht="10.9" customHeight="1" x14ac:dyDescent="0.2">
      <c r="A62" s="38"/>
      <c r="B62" s="80" t="s">
        <v>49</v>
      </c>
      <c r="C62" s="53"/>
    </row>
    <row r="63" spans="1:3" ht="10.9" customHeight="1" x14ac:dyDescent="0.2">
      <c r="A63" s="57"/>
      <c r="B63" s="46" t="s">
        <v>51</v>
      </c>
      <c r="C63" s="190" t="s">
        <v>34</v>
      </c>
    </row>
    <row r="64" spans="1:3" ht="10.9" customHeight="1" x14ac:dyDescent="0.2">
      <c r="A64" s="38"/>
      <c r="B64" s="48"/>
      <c r="C64" s="191" t="s">
        <v>54</v>
      </c>
    </row>
    <row r="65" spans="1:3" ht="10.9" customHeight="1" x14ac:dyDescent="0.2">
      <c r="A65" s="38"/>
      <c r="B65" s="62" t="s">
        <v>52</v>
      </c>
      <c r="C65" s="130">
        <v>205900</v>
      </c>
    </row>
    <row r="66" spans="1:3" ht="10.9" customHeight="1" x14ac:dyDescent="0.2">
      <c r="A66" s="38"/>
      <c r="B66" s="43" t="s">
        <v>44</v>
      </c>
      <c r="C66" s="59">
        <v>253205.1</v>
      </c>
    </row>
    <row r="67" spans="1:3" ht="10.9" customHeight="1" x14ac:dyDescent="0.2">
      <c r="A67" s="38"/>
      <c r="B67" s="43" t="s">
        <v>45</v>
      </c>
      <c r="C67" s="59">
        <v>246226.74</v>
      </c>
    </row>
    <row r="68" spans="1:3" ht="10.9" customHeight="1" x14ac:dyDescent="0.2">
      <c r="A68" s="38"/>
      <c r="B68" s="43" t="s">
        <v>46</v>
      </c>
      <c r="C68" s="59">
        <f>C71</f>
        <v>0</v>
      </c>
    </row>
    <row r="69" spans="1:3" ht="10.9" customHeight="1" x14ac:dyDescent="0.2">
      <c r="A69" s="38"/>
      <c r="B69" s="43" t="s">
        <v>47</v>
      </c>
      <c r="C69" s="59"/>
    </row>
    <row r="70" spans="1:3" ht="10.9" customHeight="1" x14ac:dyDescent="0.2">
      <c r="A70" s="38"/>
      <c r="B70" s="62" t="s">
        <v>53</v>
      </c>
      <c r="C70" s="129">
        <f>C67+C65-C68</f>
        <v>452126.74</v>
      </c>
    </row>
    <row r="71" spans="1:3" ht="10.9" customHeight="1" x14ac:dyDescent="0.2">
      <c r="A71" s="38">
        <v>8</v>
      </c>
      <c r="B71" s="51" t="s">
        <v>3</v>
      </c>
      <c r="C71" s="56">
        <f>SUM(C72:C74)</f>
        <v>0</v>
      </c>
    </row>
    <row r="72" spans="1:3" ht="10.9" customHeight="1" x14ac:dyDescent="0.2">
      <c r="A72" s="32"/>
      <c r="B72" s="33"/>
      <c r="C72" s="34"/>
    </row>
    <row r="73" spans="1:3" ht="10.9" customHeight="1" x14ac:dyDescent="0.2">
      <c r="A73" s="32"/>
      <c r="B73" s="33"/>
      <c r="C73" s="34"/>
    </row>
    <row r="74" spans="1:3" ht="10.9" customHeight="1" x14ac:dyDescent="0.2">
      <c r="A74" s="32"/>
      <c r="B74" s="33"/>
      <c r="C74" s="34"/>
    </row>
    <row r="75" spans="1:3" ht="10.9" customHeight="1" x14ac:dyDescent="0.2">
      <c r="A75" s="9"/>
      <c r="B75" s="1"/>
      <c r="C75" s="86"/>
    </row>
    <row r="76" spans="1:3" ht="10.9" customHeight="1" x14ac:dyDescent="0.2">
      <c r="A76" s="9"/>
      <c r="B76" s="1"/>
      <c r="C76" s="86"/>
    </row>
    <row r="77" spans="1:3" ht="10.9" customHeight="1" x14ac:dyDescent="0.2">
      <c r="A77" s="9"/>
      <c r="B77" s="90" t="s">
        <v>80</v>
      </c>
      <c r="C77" s="91" t="s">
        <v>81</v>
      </c>
    </row>
    <row r="78" spans="1:3" ht="10.9" customHeight="1" x14ac:dyDescent="0.2">
      <c r="B78" s="89"/>
      <c r="C78" s="92" t="s">
        <v>82</v>
      </c>
    </row>
    <row r="79" spans="1:3" ht="10.9" customHeight="1" x14ac:dyDescent="0.2">
      <c r="B79" s="88" t="s">
        <v>24</v>
      </c>
      <c r="C79" s="88">
        <v>6.5</v>
      </c>
    </row>
    <row r="80" spans="1:3" ht="10.9" customHeight="1" x14ac:dyDescent="0.2">
      <c r="B80" s="88" t="s">
        <v>78</v>
      </c>
      <c r="C80" s="88">
        <v>2.6</v>
      </c>
    </row>
    <row r="81" spans="2:3" ht="10.9" customHeight="1" x14ac:dyDescent="0.2">
      <c r="B81" s="88" t="s">
        <v>77</v>
      </c>
      <c r="C81" s="88">
        <v>3.3</v>
      </c>
    </row>
    <row r="82" spans="2:3" ht="10.9" customHeight="1" x14ac:dyDescent="0.2">
      <c r="B82" s="88" t="s">
        <v>76</v>
      </c>
      <c r="C82" s="88">
        <v>1.3</v>
      </c>
    </row>
    <row r="83" spans="2:3" ht="10.9" customHeight="1" x14ac:dyDescent="0.2">
      <c r="B83" s="88" t="s">
        <v>75</v>
      </c>
      <c r="C83" s="88">
        <v>1.65</v>
      </c>
    </row>
    <row r="84" spans="2:3" ht="10.9" customHeight="1" x14ac:dyDescent="0.2">
      <c r="B84" s="88" t="s">
        <v>48</v>
      </c>
      <c r="C84" s="88">
        <v>2.5</v>
      </c>
    </row>
    <row r="85" spans="2:3" ht="10.9" customHeight="1" x14ac:dyDescent="0.2">
      <c r="B85" s="125" t="s">
        <v>1</v>
      </c>
      <c r="C85" s="125">
        <v>0.4</v>
      </c>
    </row>
    <row r="86" spans="2:3" ht="10.9" customHeight="1" x14ac:dyDescent="0.2">
      <c r="B86" s="125"/>
      <c r="C86" s="125"/>
    </row>
    <row r="87" spans="2:3" ht="10.9" customHeight="1" x14ac:dyDescent="0.2">
      <c r="B87" s="88" t="s">
        <v>79</v>
      </c>
      <c r="C87" s="88">
        <f>SUM(C79:C85)</f>
        <v>18.25</v>
      </c>
    </row>
    <row r="88" spans="2:3" ht="10.9" customHeight="1" x14ac:dyDescent="0.2">
      <c r="B88" s="134"/>
      <c r="C88" s="134"/>
    </row>
    <row r="89" spans="2:3" ht="10.9" customHeight="1" x14ac:dyDescent="0.2"/>
    <row r="90" spans="2:3" ht="10.9" customHeight="1" x14ac:dyDescent="0.2">
      <c r="B90" s="88" t="s">
        <v>49</v>
      </c>
      <c r="C90" s="96">
        <v>5</v>
      </c>
    </row>
    <row r="91" spans="2:3" ht="10.9" customHeight="1" x14ac:dyDescent="0.2">
      <c r="B91" s="134"/>
      <c r="C91" s="135"/>
    </row>
    <row r="92" spans="2:3" ht="10.9" customHeight="1" x14ac:dyDescent="0.2">
      <c r="B92" s="134"/>
      <c r="C92" s="135"/>
    </row>
    <row r="93" spans="2:3" ht="10.9" customHeight="1" x14ac:dyDescent="0.2">
      <c r="B93" s="125" t="s">
        <v>253</v>
      </c>
      <c r="C93" s="125">
        <v>35</v>
      </c>
    </row>
    <row r="94" spans="2:3" ht="10.9" customHeight="1" x14ac:dyDescent="0.2">
      <c r="B94" s="125" t="s">
        <v>254</v>
      </c>
      <c r="C94" s="125">
        <v>35.5</v>
      </c>
    </row>
    <row r="95" spans="2:3" ht="10.9" customHeight="1" x14ac:dyDescent="0.2">
      <c r="B95" s="138"/>
      <c r="C95" s="138"/>
    </row>
    <row r="96" spans="2:3" ht="10.9" customHeight="1" x14ac:dyDescent="0.2">
      <c r="B96" s="138"/>
      <c r="C96" s="138"/>
    </row>
    <row r="97" spans="2:3" ht="10.9" customHeight="1" x14ac:dyDescent="0.2">
      <c r="B97" s="1" t="s">
        <v>31</v>
      </c>
      <c r="C97" s="86" t="s">
        <v>30</v>
      </c>
    </row>
    <row r="98" spans="2:3" ht="10.9" customHeight="1" x14ac:dyDescent="0.2"/>
    <row r="99" spans="2:3" ht="10.9" customHeight="1" x14ac:dyDescent="0.2"/>
    <row r="100" spans="2:3" ht="10.9" customHeight="1" x14ac:dyDescent="0.2"/>
    <row r="101" spans="2:3" ht="10.9" customHeight="1" x14ac:dyDescent="0.2"/>
    <row r="102" spans="2:3" ht="10.9" customHeight="1" x14ac:dyDescent="0.2"/>
    <row r="103" spans="2:3" ht="10.9" customHeight="1" x14ac:dyDescent="0.2"/>
    <row r="104" spans="2:3" ht="10.9" customHeight="1" x14ac:dyDescent="0.2"/>
    <row r="105" spans="2:3" ht="10.9" customHeight="1" x14ac:dyDescent="0.2"/>
    <row r="106" spans="2:3" ht="10.9" customHeight="1" x14ac:dyDescent="0.2"/>
    <row r="107" spans="2:3" ht="10.9" customHeight="1" x14ac:dyDescent="0.2"/>
    <row r="108" spans="2:3" ht="10.9" customHeight="1" x14ac:dyDescent="0.2"/>
    <row r="109" spans="2:3" ht="10.9" customHeight="1" x14ac:dyDescent="0.2"/>
    <row r="110" spans="2:3" ht="10.9" customHeight="1" x14ac:dyDescent="0.2"/>
    <row r="111" spans="2:3" ht="10.9" customHeight="1" x14ac:dyDescent="0.2"/>
    <row r="112" spans="2:3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  <row r="135" ht="10.9" customHeight="1" x14ac:dyDescent="0.2"/>
    <row r="136" ht="10.9" customHeight="1" x14ac:dyDescent="0.2"/>
    <row r="137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opLeftCell="A43" workbookViewId="0">
      <selection activeCell="F65" sqref="F65"/>
    </sheetView>
  </sheetViews>
  <sheetFormatPr defaultRowHeight="11.25" x14ac:dyDescent="0.2"/>
  <cols>
    <col min="1" max="1" width="4.33203125" customWidth="1"/>
    <col min="2" max="2" width="83.83203125" customWidth="1"/>
    <col min="3" max="3" width="20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4885.62</v>
      </c>
    </row>
    <row r="4" spans="1:3" ht="13.5" x14ac:dyDescent="0.25">
      <c r="A4" s="104"/>
      <c r="B4" s="103" t="s">
        <v>212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933012.1</v>
      </c>
    </row>
    <row r="7" spans="1:3" ht="10.9" customHeight="1" x14ac:dyDescent="0.2">
      <c r="A7" s="12"/>
      <c r="B7" s="43" t="s">
        <v>45</v>
      </c>
      <c r="C7" s="142">
        <v>938112.11</v>
      </c>
    </row>
    <row r="8" spans="1:3" ht="10.9" customHeight="1" x14ac:dyDescent="0.2">
      <c r="A8" s="12"/>
      <c r="B8" s="43" t="s">
        <v>46</v>
      </c>
      <c r="C8" s="142">
        <v>1146310.05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136828.86000000002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v>114476.08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20334.400000000001</v>
      </c>
    </row>
    <row r="16" spans="1:3" ht="10.9" customHeight="1" thickBot="1" x14ac:dyDescent="0.25">
      <c r="A16" s="13"/>
      <c r="B16" s="14" t="s">
        <v>27</v>
      </c>
      <c r="C16" s="39">
        <v>2018.38</v>
      </c>
    </row>
    <row r="17" spans="1:3" ht="10.9" customHeight="1" thickBot="1" x14ac:dyDescent="0.25">
      <c r="A17" s="66">
        <v>2</v>
      </c>
      <c r="B17" s="50" t="s">
        <v>24</v>
      </c>
      <c r="C17" s="54">
        <f>SUM(C19:C42)</f>
        <v>562428.12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v>242199.21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37104.720000000001</v>
      </c>
    </row>
    <row r="28" spans="1:3" ht="10.9" customHeight="1" x14ac:dyDescent="0.2">
      <c r="A28" s="29"/>
      <c r="B28" s="19" t="s">
        <v>93</v>
      </c>
      <c r="C28" s="39">
        <v>19442.12</v>
      </c>
    </row>
    <row r="29" spans="1:3" ht="10.9" customHeight="1" x14ac:dyDescent="0.2">
      <c r="A29" s="29"/>
      <c r="B29" s="19" t="s">
        <v>94</v>
      </c>
      <c r="C29" s="39">
        <v>3910.33</v>
      </c>
    </row>
    <row r="30" spans="1:3" ht="10.9" customHeight="1" x14ac:dyDescent="0.2">
      <c r="A30" s="29"/>
      <c r="B30" s="122" t="s">
        <v>95</v>
      </c>
      <c r="C30" s="40">
        <v>2237.9899999999998</v>
      </c>
    </row>
    <row r="31" spans="1:3" ht="10.9" customHeight="1" x14ac:dyDescent="0.2">
      <c r="A31" s="29"/>
      <c r="B31" s="41" t="s">
        <v>14</v>
      </c>
      <c r="C31" s="84">
        <v>15580.5</v>
      </c>
    </row>
    <row r="32" spans="1:3" ht="10.9" customHeight="1" x14ac:dyDescent="0.2">
      <c r="A32" s="29"/>
      <c r="B32" s="22" t="s">
        <v>41</v>
      </c>
      <c r="C32" s="20"/>
    </row>
    <row r="33" spans="1:3" ht="10.9" customHeight="1" x14ac:dyDescent="0.2">
      <c r="A33" s="29"/>
      <c r="B33" s="22" t="s">
        <v>38</v>
      </c>
      <c r="C33" s="39">
        <v>7817.32</v>
      </c>
    </row>
    <row r="34" spans="1:3" ht="10.9" customHeight="1" x14ac:dyDescent="0.2">
      <c r="A34" s="29"/>
      <c r="B34" s="22" t="s">
        <v>37</v>
      </c>
      <c r="C34" s="39">
        <v>2580</v>
      </c>
    </row>
    <row r="35" spans="1:3" ht="10.9" customHeight="1" x14ac:dyDescent="0.2">
      <c r="A35" s="29"/>
      <c r="B35" s="22" t="s">
        <v>36</v>
      </c>
      <c r="C35" s="39">
        <v>538.48</v>
      </c>
    </row>
    <row r="36" spans="1:3" ht="10.9" customHeight="1" x14ac:dyDescent="0.2">
      <c r="A36" s="29"/>
      <c r="B36" s="42" t="s">
        <v>35</v>
      </c>
      <c r="C36" s="40">
        <v>190609.8</v>
      </c>
    </row>
    <row r="37" spans="1:3" ht="10.9" customHeight="1" x14ac:dyDescent="0.2">
      <c r="A37" s="24"/>
      <c r="B37" s="25" t="s">
        <v>18</v>
      </c>
      <c r="C37" s="26"/>
    </row>
    <row r="38" spans="1:3" ht="10.9" customHeight="1" x14ac:dyDescent="0.2">
      <c r="A38" s="27"/>
      <c r="B38" s="28" t="s">
        <v>15</v>
      </c>
      <c r="C38" s="18"/>
    </row>
    <row r="39" spans="1:3" ht="10.9" customHeight="1" x14ac:dyDescent="0.2">
      <c r="A39" s="29"/>
      <c r="B39" s="30" t="s">
        <v>20</v>
      </c>
      <c r="C39" s="39">
        <v>21269.3</v>
      </c>
    </row>
    <row r="40" spans="1:3" ht="10.9" customHeight="1" x14ac:dyDescent="0.2">
      <c r="A40" s="29"/>
      <c r="B40" s="30" t="s">
        <v>21</v>
      </c>
      <c r="C40" s="20"/>
    </row>
    <row r="41" spans="1:3" ht="10.9" customHeight="1" x14ac:dyDescent="0.2">
      <c r="A41" s="29"/>
      <c r="B41" s="30" t="s">
        <v>22</v>
      </c>
      <c r="C41" s="20"/>
    </row>
    <row r="42" spans="1:3" ht="10.9" customHeight="1" thickBot="1" x14ac:dyDescent="0.25">
      <c r="A42" s="29"/>
      <c r="B42" s="31" t="s">
        <v>55</v>
      </c>
      <c r="C42" s="39">
        <v>19138.349999999999</v>
      </c>
    </row>
    <row r="43" spans="1:3" ht="10.9" customHeight="1" thickBot="1" x14ac:dyDescent="0.25">
      <c r="A43" s="146">
        <v>3</v>
      </c>
      <c r="B43" s="113" t="s">
        <v>0</v>
      </c>
      <c r="C43" s="85">
        <v>35176.46</v>
      </c>
    </row>
    <row r="44" spans="1:3" ht="10.9" customHeight="1" thickBot="1" x14ac:dyDescent="0.25">
      <c r="A44" s="66">
        <v>4</v>
      </c>
      <c r="B44" s="116" t="s">
        <v>25</v>
      </c>
      <c r="C44" s="54">
        <v>47781.36</v>
      </c>
    </row>
    <row r="45" spans="1:3" ht="10.9" customHeight="1" thickBot="1" x14ac:dyDescent="0.25">
      <c r="A45" s="147">
        <v>5</v>
      </c>
      <c r="B45" s="114" t="s">
        <v>1</v>
      </c>
      <c r="C45" s="115">
        <v>18000</v>
      </c>
    </row>
    <row r="46" spans="1:3" ht="10.9" customHeight="1" thickBot="1" x14ac:dyDescent="0.25">
      <c r="A46" s="148">
        <v>6</v>
      </c>
      <c r="B46" s="117" t="s">
        <v>2</v>
      </c>
      <c r="C46" s="121">
        <f>SUM(C47:C56)</f>
        <v>210959</v>
      </c>
    </row>
    <row r="47" spans="1:3" ht="10.9" customHeight="1" x14ac:dyDescent="0.2">
      <c r="A47" s="67"/>
      <c r="B47" s="76" t="s">
        <v>213</v>
      </c>
      <c r="C47" s="7">
        <v>36300</v>
      </c>
    </row>
    <row r="48" spans="1:3" ht="10.9" customHeight="1" x14ac:dyDescent="0.2">
      <c r="A48" s="67"/>
      <c r="B48" s="76" t="s">
        <v>214</v>
      </c>
      <c r="C48" s="7">
        <v>42787</v>
      </c>
    </row>
    <row r="49" spans="1:3" ht="10.9" customHeight="1" x14ac:dyDescent="0.2">
      <c r="A49" s="67"/>
      <c r="B49" s="76" t="s">
        <v>215</v>
      </c>
      <c r="C49" s="7">
        <v>57562</v>
      </c>
    </row>
    <row r="50" spans="1:3" ht="10.9" customHeight="1" x14ac:dyDescent="0.2">
      <c r="A50" s="67"/>
      <c r="B50" s="76" t="s">
        <v>216</v>
      </c>
      <c r="C50" s="7">
        <v>22836</v>
      </c>
    </row>
    <row r="51" spans="1:3" ht="10.9" customHeight="1" x14ac:dyDescent="0.2">
      <c r="A51" s="67"/>
      <c r="B51" s="76" t="s">
        <v>217</v>
      </c>
      <c r="C51" s="7">
        <v>8600</v>
      </c>
    </row>
    <row r="52" spans="1:3" ht="10.9" customHeight="1" x14ac:dyDescent="0.2">
      <c r="A52" s="67"/>
      <c r="B52" s="76" t="s">
        <v>218</v>
      </c>
      <c r="C52" s="7">
        <v>2000</v>
      </c>
    </row>
    <row r="53" spans="1:3" ht="10.9" customHeight="1" x14ac:dyDescent="0.2">
      <c r="A53" s="67"/>
      <c r="B53" s="76" t="s">
        <v>163</v>
      </c>
      <c r="C53" s="7">
        <v>21727</v>
      </c>
    </row>
    <row r="54" spans="1:3" ht="10.9" customHeight="1" x14ac:dyDescent="0.2">
      <c r="A54" s="67"/>
      <c r="B54" s="76" t="s">
        <v>219</v>
      </c>
      <c r="C54" s="7">
        <v>236</v>
      </c>
    </row>
    <row r="55" spans="1:3" ht="10.9" customHeight="1" x14ac:dyDescent="0.2">
      <c r="A55" s="67"/>
      <c r="B55" s="76" t="s">
        <v>220</v>
      </c>
      <c r="C55" s="7">
        <v>2000</v>
      </c>
    </row>
    <row r="56" spans="1:3" ht="10.9" customHeight="1" thickBot="1" x14ac:dyDescent="0.25">
      <c r="A56" s="67"/>
      <c r="B56" s="76" t="s">
        <v>211</v>
      </c>
      <c r="C56" s="7">
        <v>16911</v>
      </c>
    </row>
    <row r="57" spans="1:3" ht="10.9" customHeight="1" x14ac:dyDescent="0.2">
      <c r="A57" s="149">
        <v>7</v>
      </c>
      <c r="B57" s="126" t="s">
        <v>48</v>
      </c>
      <c r="C57" s="150">
        <v>61851.95</v>
      </c>
    </row>
    <row r="58" spans="1:3" ht="10.9" customHeight="1" thickBot="1" x14ac:dyDescent="0.25">
      <c r="A58" s="65"/>
      <c r="B58" s="127" t="s">
        <v>48</v>
      </c>
      <c r="C58" s="151">
        <v>73284.3</v>
      </c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2"/>
      <c r="B60" s="101"/>
      <c r="C60" s="61"/>
    </row>
    <row r="61" spans="1:3" ht="10.9" customHeight="1" x14ac:dyDescent="0.2">
      <c r="A61" s="82"/>
      <c r="B61" s="101"/>
      <c r="C61" s="61"/>
    </row>
    <row r="62" spans="1:3" ht="10.9" customHeight="1" x14ac:dyDescent="0.2">
      <c r="A62" s="81"/>
      <c r="B62" s="120"/>
      <c r="C62" s="60"/>
    </row>
    <row r="63" spans="1:3" ht="10.9" customHeight="1" x14ac:dyDescent="0.2">
      <c r="A63" s="81"/>
      <c r="B63" s="120"/>
      <c r="C63" s="107" t="s">
        <v>39</v>
      </c>
    </row>
    <row r="64" spans="1:3" ht="10.9" customHeight="1" x14ac:dyDescent="0.2">
      <c r="A64" s="38"/>
      <c r="B64" s="80" t="s">
        <v>49</v>
      </c>
      <c r="C64" s="53"/>
    </row>
    <row r="65" spans="1:3" ht="10.9" customHeight="1" x14ac:dyDescent="0.2">
      <c r="A65" s="57"/>
      <c r="B65" s="46" t="s">
        <v>51</v>
      </c>
      <c r="C65" s="190" t="s">
        <v>34</v>
      </c>
    </row>
    <row r="66" spans="1:3" ht="10.9" customHeight="1" x14ac:dyDescent="0.2">
      <c r="A66" s="38"/>
      <c r="B66" s="48"/>
      <c r="C66" s="191" t="s">
        <v>54</v>
      </c>
    </row>
    <row r="67" spans="1:3" ht="10.9" customHeight="1" x14ac:dyDescent="0.2">
      <c r="A67" s="38"/>
      <c r="B67" s="62" t="s">
        <v>52</v>
      </c>
      <c r="C67" s="63">
        <v>-12300</v>
      </c>
    </row>
    <row r="68" spans="1:3" ht="10.9" customHeight="1" x14ac:dyDescent="0.2">
      <c r="A68" s="38"/>
      <c r="B68" s="43" t="s">
        <v>44</v>
      </c>
      <c r="C68" s="59">
        <v>312836.88</v>
      </c>
    </row>
    <row r="69" spans="1:3" ht="10.9" customHeight="1" x14ac:dyDescent="0.2">
      <c r="A69" s="38"/>
      <c r="B69" s="43" t="s">
        <v>45</v>
      </c>
      <c r="C69" s="59">
        <f>322046.98+97200</f>
        <v>419246.98</v>
      </c>
    </row>
    <row r="70" spans="1:3" ht="10.9" customHeight="1" x14ac:dyDescent="0.2">
      <c r="A70" s="38"/>
      <c r="B70" s="43" t="s">
        <v>46</v>
      </c>
      <c r="C70" s="59">
        <f>C73</f>
        <v>607500</v>
      </c>
    </row>
    <row r="71" spans="1:3" ht="10.9" customHeight="1" x14ac:dyDescent="0.2">
      <c r="A71" s="38"/>
      <c r="B71" s="43"/>
      <c r="C71" s="59"/>
    </row>
    <row r="72" spans="1:3" ht="10.9" customHeight="1" x14ac:dyDescent="0.2">
      <c r="A72" s="38"/>
      <c r="B72" s="62" t="s">
        <v>53</v>
      </c>
      <c r="C72" s="71">
        <f>C69+C67-C70</f>
        <v>-200553.02000000002</v>
      </c>
    </row>
    <row r="73" spans="1:3" ht="10.9" customHeight="1" x14ac:dyDescent="0.2">
      <c r="A73" s="38">
        <v>8</v>
      </c>
      <c r="B73" s="51" t="s">
        <v>3</v>
      </c>
      <c r="C73" s="56">
        <f>SUM(C74:C75)</f>
        <v>607500</v>
      </c>
    </row>
    <row r="74" spans="1:3" ht="10.9" customHeight="1" x14ac:dyDescent="0.2">
      <c r="A74" s="32"/>
      <c r="B74" s="33" t="s">
        <v>222</v>
      </c>
      <c r="C74" s="34">
        <v>607500</v>
      </c>
    </row>
    <row r="75" spans="1:3" ht="10.9" customHeight="1" x14ac:dyDescent="0.2">
      <c r="A75" s="32"/>
      <c r="B75" s="33"/>
      <c r="C75" s="34"/>
    </row>
    <row r="76" spans="1:3" ht="10.9" customHeight="1" x14ac:dyDescent="0.2">
      <c r="A76" s="77"/>
      <c r="B76" s="78"/>
      <c r="C76" s="21"/>
    </row>
    <row r="77" spans="1:3" ht="10.9" customHeight="1" x14ac:dyDescent="0.2">
      <c r="A77" s="77"/>
      <c r="B77" s="78"/>
      <c r="C77" s="21"/>
    </row>
    <row r="78" spans="1:3" ht="10.9" customHeight="1" x14ac:dyDescent="0.2">
      <c r="A78" s="77"/>
      <c r="B78" s="78"/>
      <c r="C78" s="21"/>
    </row>
    <row r="79" spans="1:3" ht="10.9" customHeight="1" x14ac:dyDescent="0.2">
      <c r="A79" s="9"/>
      <c r="B79" s="1"/>
      <c r="C79" s="86"/>
    </row>
    <row r="80" spans="1:3" ht="10.9" customHeight="1" x14ac:dyDescent="0.2">
      <c r="A80" s="9"/>
      <c r="B80" s="1"/>
      <c r="C80" s="86"/>
    </row>
    <row r="81" spans="1:3" ht="10.9" customHeight="1" x14ac:dyDescent="0.2">
      <c r="A81" s="9"/>
      <c r="B81" s="90" t="s">
        <v>80</v>
      </c>
      <c r="C81" s="91" t="s">
        <v>81</v>
      </c>
    </row>
    <row r="82" spans="1:3" ht="10.9" customHeight="1" x14ac:dyDescent="0.2">
      <c r="B82" s="89"/>
      <c r="C82" s="92" t="s">
        <v>82</v>
      </c>
    </row>
    <row r="83" spans="1:3" ht="10.9" customHeight="1" x14ac:dyDescent="0.2">
      <c r="B83" s="88" t="s">
        <v>24</v>
      </c>
      <c r="C83" s="88">
        <v>7.4</v>
      </c>
    </row>
    <row r="84" spans="1:3" ht="10.9" customHeight="1" x14ac:dyDescent="0.2">
      <c r="B84" s="88" t="s">
        <v>78</v>
      </c>
      <c r="C84" s="88">
        <v>2.5</v>
      </c>
    </row>
    <row r="85" spans="1:3" ht="10.9" customHeight="1" x14ac:dyDescent="0.2">
      <c r="B85" s="88" t="s">
        <v>77</v>
      </c>
      <c r="C85" s="88">
        <v>1.25</v>
      </c>
    </row>
    <row r="86" spans="1:3" ht="10.9" customHeight="1" x14ac:dyDescent="0.2">
      <c r="B86" s="88" t="s">
        <v>76</v>
      </c>
      <c r="C86" s="88">
        <v>1.3</v>
      </c>
    </row>
    <row r="87" spans="1:3" ht="10.9" customHeight="1" x14ac:dyDescent="0.2">
      <c r="B87" s="88" t="s">
        <v>75</v>
      </c>
      <c r="C87" s="88">
        <v>1.65</v>
      </c>
    </row>
    <row r="88" spans="1:3" ht="10.9" customHeight="1" x14ac:dyDescent="0.2">
      <c r="B88" s="88" t="s">
        <v>48</v>
      </c>
      <c r="C88" s="88">
        <v>2.5</v>
      </c>
    </row>
    <row r="89" spans="1:3" ht="10.9" customHeight="1" x14ac:dyDescent="0.2">
      <c r="B89" s="125" t="s">
        <v>1</v>
      </c>
      <c r="C89" s="125">
        <v>0.4</v>
      </c>
    </row>
    <row r="90" spans="1:3" ht="10.9" customHeight="1" x14ac:dyDescent="0.2">
      <c r="B90" s="88" t="s">
        <v>79</v>
      </c>
      <c r="C90" s="88">
        <f>SUM(C83:C89)</f>
        <v>17</v>
      </c>
    </row>
    <row r="91" spans="1:3" ht="10.9" customHeight="1" x14ac:dyDescent="0.2"/>
    <row r="92" spans="1:3" ht="10.9" customHeight="1" x14ac:dyDescent="0.2">
      <c r="B92" s="88" t="s">
        <v>49</v>
      </c>
      <c r="C92" s="96">
        <v>4</v>
      </c>
    </row>
    <row r="93" spans="1:3" ht="10.9" customHeight="1" x14ac:dyDescent="0.2"/>
    <row r="94" spans="1:3" ht="10.9" customHeight="1" x14ac:dyDescent="0.2"/>
    <row r="95" spans="1:3" ht="10.9" customHeight="1" x14ac:dyDescent="0.2"/>
    <row r="96" spans="1:3" ht="10.9" customHeight="1" x14ac:dyDescent="0.2">
      <c r="B96" s="1" t="s">
        <v>31</v>
      </c>
      <c r="C96" s="86" t="s">
        <v>30</v>
      </c>
    </row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opLeftCell="A49" workbookViewId="0">
      <selection activeCell="F18" sqref="F18"/>
    </sheetView>
  </sheetViews>
  <sheetFormatPr defaultRowHeight="11.25" x14ac:dyDescent="0.2"/>
  <cols>
    <col min="1" max="1" width="3.5" customWidth="1"/>
    <col min="2" max="2" width="84.5" customWidth="1"/>
    <col min="3" max="3" width="20.832031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4866.5</v>
      </c>
    </row>
    <row r="4" spans="1:3" ht="13.5" x14ac:dyDescent="0.25">
      <c r="A4" s="104"/>
      <c r="B4" s="103" t="s">
        <v>223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983424.15</v>
      </c>
    </row>
    <row r="7" spans="1:3" ht="10.9" customHeight="1" x14ac:dyDescent="0.2">
      <c r="A7" s="12"/>
      <c r="B7" s="43" t="s">
        <v>45</v>
      </c>
      <c r="C7" s="142">
        <v>949184.15</v>
      </c>
    </row>
    <row r="8" spans="1:3" ht="10.9" customHeight="1" x14ac:dyDescent="0.2">
      <c r="A8" s="12"/>
      <c r="B8" s="43" t="s">
        <v>46</v>
      </c>
      <c r="C8" s="142">
        <v>1182542.75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134530.18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v>114476.08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18043.55</v>
      </c>
    </row>
    <row r="16" spans="1:3" ht="10.9" customHeight="1" thickBot="1" x14ac:dyDescent="0.25">
      <c r="A16" s="13"/>
      <c r="B16" s="14" t="s">
        <v>27</v>
      </c>
      <c r="C16" s="39">
        <v>2010.55</v>
      </c>
    </row>
    <row r="17" spans="1:3" ht="10.9" customHeight="1" thickBot="1" x14ac:dyDescent="0.25">
      <c r="A17" s="66">
        <v>2</v>
      </c>
      <c r="B17" s="50" t="s">
        <v>24</v>
      </c>
      <c r="C17" s="54">
        <f>SUM(C19:C42)</f>
        <v>497151.01000000007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f>199298.82-C32</f>
        <v>196397.19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37603.35</v>
      </c>
    </row>
    <row r="28" spans="1:3" ht="10.9" customHeight="1" x14ac:dyDescent="0.2">
      <c r="A28" s="29"/>
      <c r="B28" s="19" t="s">
        <v>93</v>
      </c>
      <c r="C28" s="39">
        <v>19368.04</v>
      </c>
    </row>
    <row r="29" spans="1:3" ht="10.9" customHeight="1" x14ac:dyDescent="0.2">
      <c r="A29" s="29"/>
      <c r="B29" s="19" t="s">
        <v>94</v>
      </c>
      <c r="C29" s="39">
        <v>3895.17</v>
      </c>
    </row>
    <row r="30" spans="1:3" ht="10.9" customHeight="1" x14ac:dyDescent="0.2">
      <c r="A30" s="29"/>
      <c r="B30" s="122" t="s">
        <v>95</v>
      </c>
      <c r="C30" s="40">
        <v>2229.29</v>
      </c>
    </row>
    <row r="31" spans="1:3" ht="10.9" customHeight="1" x14ac:dyDescent="0.2">
      <c r="A31" s="29"/>
      <c r="B31" s="41" t="s">
        <v>14</v>
      </c>
      <c r="C31" s="84">
        <v>11951.56</v>
      </c>
    </row>
    <row r="32" spans="1:3" ht="10.9" customHeight="1" x14ac:dyDescent="0.2">
      <c r="A32" s="29"/>
      <c r="B32" s="22" t="s">
        <v>41</v>
      </c>
      <c r="C32" s="20">
        <v>2901.63</v>
      </c>
    </row>
    <row r="33" spans="1:3" ht="10.9" customHeight="1" x14ac:dyDescent="0.2">
      <c r="A33" s="29"/>
      <c r="B33" s="22" t="s">
        <v>38</v>
      </c>
      <c r="C33" s="39">
        <v>4875.37</v>
      </c>
    </row>
    <row r="34" spans="1:3" ht="10.9" customHeight="1" x14ac:dyDescent="0.2">
      <c r="A34" s="29"/>
      <c r="B34" s="22" t="s">
        <v>37</v>
      </c>
      <c r="C34" s="39">
        <v>1273.6400000000001</v>
      </c>
    </row>
    <row r="35" spans="1:3" ht="10.9" customHeight="1" x14ac:dyDescent="0.2">
      <c r="A35" s="29"/>
      <c r="B35" s="22" t="s">
        <v>36</v>
      </c>
      <c r="C35" s="39">
        <v>536.4</v>
      </c>
    </row>
    <row r="36" spans="1:3" ht="10.9" customHeight="1" x14ac:dyDescent="0.2">
      <c r="A36" s="29"/>
      <c r="B36" s="42" t="s">
        <v>35</v>
      </c>
      <c r="C36" s="40">
        <v>190346.63</v>
      </c>
    </row>
    <row r="37" spans="1:3" ht="10.9" customHeight="1" x14ac:dyDescent="0.2">
      <c r="A37" s="24"/>
      <c r="B37" s="25" t="s">
        <v>18</v>
      </c>
      <c r="C37" s="26"/>
    </row>
    <row r="38" spans="1:3" ht="10.9" customHeight="1" x14ac:dyDescent="0.2">
      <c r="A38" s="27"/>
      <c r="B38" s="28" t="s">
        <v>15</v>
      </c>
      <c r="C38" s="18"/>
    </row>
    <row r="39" spans="1:3" ht="10.9" customHeight="1" x14ac:dyDescent="0.2">
      <c r="A39" s="29"/>
      <c r="B39" s="30" t="s">
        <v>20</v>
      </c>
      <c r="C39" s="39">
        <v>21186.07</v>
      </c>
    </row>
    <row r="40" spans="1:3" ht="10.9" customHeight="1" x14ac:dyDescent="0.2">
      <c r="A40" s="29"/>
      <c r="B40" s="30" t="s">
        <v>21</v>
      </c>
      <c r="C40" s="20"/>
    </row>
    <row r="41" spans="1:3" ht="10.9" customHeight="1" x14ac:dyDescent="0.2">
      <c r="A41" s="29"/>
      <c r="B41" s="30" t="s">
        <v>22</v>
      </c>
      <c r="C41" s="20"/>
    </row>
    <row r="42" spans="1:3" ht="10.9" customHeight="1" thickBot="1" x14ac:dyDescent="0.25">
      <c r="A42" s="29"/>
      <c r="B42" s="31" t="s">
        <v>55</v>
      </c>
      <c r="C42" s="39">
        <v>4586.67</v>
      </c>
    </row>
    <row r="43" spans="1:3" ht="10.9" customHeight="1" thickBot="1" x14ac:dyDescent="0.25">
      <c r="A43" s="146">
        <v>3</v>
      </c>
      <c r="B43" s="113" t="s">
        <v>0</v>
      </c>
      <c r="C43" s="85">
        <v>35038.800000000003</v>
      </c>
    </row>
    <row r="44" spans="1:3" ht="10.9" customHeight="1" thickBot="1" x14ac:dyDescent="0.25">
      <c r="A44" s="66">
        <v>4</v>
      </c>
      <c r="B44" s="116" t="s">
        <v>25</v>
      </c>
      <c r="C44" s="54">
        <v>47594.37</v>
      </c>
    </row>
    <row r="45" spans="1:3" ht="10.9" customHeight="1" thickBot="1" x14ac:dyDescent="0.25">
      <c r="A45" s="147">
        <v>5</v>
      </c>
      <c r="B45" s="114" t="s">
        <v>1</v>
      </c>
      <c r="C45" s="115">
        <v>18000</v>
      </c>
    </row>
    <row r="46" spans="1:3" ht="10.9" customHeight="1" thickBot="1" x14ac:dyDescent="0.25">
      <c r="A46" s="148">
        <v>6</v>
      </c>
      <c r="B46" s="117" t="s">
        <v>2</v>
      </c>
      <c r="C46" s="121">
        <f>SUM(C47:C53)</f>
        <v>315621</v>
      </c>
    </row>
    <row r="47" spans="1:3" ht="10.9" customHeight="1" x14ac:dyDescent="0.2">
      <c r="A47" s="67"/>
      <c r="B47" s="76" t="s">
        <v>224</v>
      </c>
      <c r="C47" s="7">
        <v>6400</v>
      </c>
    </row>
    <row r="48" spans="1:3" ht="10.9" customHeight="1" x14ac:dyDescent="0.2">
      <c r="A48" s="67"/>
      <c r="B48" s="76" t="s">
        <v>225</v>
      </c>
      <c r="C48" s="7">
        <v>38571</v>
      </c>
    </row>
    <row r="49" spans="1:3" ht="10.9" customHeight="1" x14ac:dyDescent="0.2">
      <c r="A49" s="67"/>
      <c r="B49" s="76" t="s">
        <v>226</v>
      </c>
      <c r="C49" s="7">
        <v>37150</v>
      </c>
    </row>
    <row r="50" spans="1:3" ht="10.9" customHeight="1" x14ac:dyDescent="0.2">
      <c r="A50" s="67"/>
      <c r="B50" s="76" t="s">
        <v>227</v>
      </c>
      <c r="C50" s="7">
        <v>6325</v>
      </c>
    </row>
    <row r="51" spans="1:3" ht="10.9" customHeight="1" x14ac:dyDescent="0.2">
      <c r="A51" s="67"/>
      <c r="B51" s="76" t="s">
        <v>228</v>
      </c>
      <c r="C51" s="7">
        <v>500</v>
      </c>
    </row>
    <row r="52" spans="1:3" ht="10.9" customHeight="1" x14ac:dyDescent="0.2">
      <c r="A52" s="67"/>
      <c r="B52" s="76" t="s">
        <v>211</v>
      </c>
      <c r="C52" s="7">
        <v>20001</v>
      </c>
    </row>
    <row r="53" spans="1:3" ht="10.9" customHeight="1" thickBot="1" x14ac:dyDescent="0.25">
      <c r="A53" s="67"/>
      <c r="B53" s="76" t="s">
        <v>221</v>
      </c>
      <c r="C53" s="7">
        <v>206674</v>
      </c>
    </row>
    <row r="54" spans="1:3" ht="10.9" customHeight="1" x14ac:dyDescent="0.2">
      <c r="A54" s="149">
        <v>7</v>
      </c>
      <c r="B54" s="126" t="s">
        <v>48</v>
      </c>
      <c r="C54" s="150">
        <v>61609.89</v>
      </c>
    </row>
    <row r="55" spans="1:3" ht="10.9" customHeight="1" thickBot="1" x14ac:dyDescent="0.25">
      <c r="A55" s="65"/>
      <c r="B55" s="127" t="s">
        <v>48</v>
      </c>
      <c r="C55" s="151">
        <v>72997.5</v>
      </c>
    </row>
    <row r="56" spans="1:3" ht="10.9" customHeight="1" x14ac:dyDescent="0.2">
      <c r="A56" s="82"/>
      <c r="B56" s="101"/>
      <c r="C56" s="61"/>
    </row>
    <row r="57" spans="1:3" ht="10.9" customHeight="1" x14ac:dyDescent="0.2">
      <c r="A57" s="82"/>
      <c r="B57" s="101"/>
      <c r="C57" s="61"/>
    </row>
    <row r="58" spans="1:3" ht="10.9" customHeight="1" x14ac:dyDescent="0.2">
      <c r="A58" s="82"/>
      <c r="B58" s="101"/>
      <c r="C58" s="61"/>
    </row>
    <row r="59" spans="1:3" ht="10.9" customHeight="1" x14ac:dyDescent="0.2">
      <c r="A59" s="82"/>
      <c r="B59" s="101"/>
      <c r="C59" s="61"/>
    </row>
    <row r="60" spans="1:3" ht="10.9" customHeight="1" x14ac:dyDescent="0.2">
      <c r="A60" s="81"/>
      <c r="B60" s="120"/>
      <c r="C60" s="60"/>
    </row>
    <row r="61" spans="1:3" ht="10.9" customHeight="1" x14ac:dyDescent="0.2">
      <c r="A61" s="81"/>
      <c r="B61" s="120"/>
      <c r="C61" s="107" t="s">
        <v>39</v>
      </c>
    </row>
    <row r="62" spans="1:3" ht="10.9" customHeight="1" x14ac:dyDescent="0.2">
      <c r="A62" s="38"/>
      <c r="B62" s="80" t="s">
        <v>49</v>
      </c>
      <c r="C62" s="53"/>
    </row>
    <row r="63" spans="1:3" ht="10.9" customHeight="1" x14ac:dyDescent="0.2">
      <c r="A63" s="57"/>
      <c r="B63" s="46" t="s">
        <v>51</v>
      </c>
      <c r="C63" s="190" t="s">
        <v>34</v>
      </c>
    </row>
    <row r="64" spans="1:3" ht="10.9" customHeight="1" x14ac:dyDescent="0.2">
      <c r="A64" s="38"/>
      <c r="B64" s="48"/>
      <c r="C64" s="191" t="s">
        <v>54</v>
      </c>
    </row>
    <row r="65" spans="1:3" ht="10.9" customHeight="1" x14ac:dyDescent="0.2">
      <c r="A65" s="38"/>
      <c r="B65" s="62" t="s">
        <v>52</v>
      </c>
      <c r="C65" s="130">
        <v>85400</v>
      </c>
    </row>
    <row r="66" spans="1:3" ht="10.9" customHeight="1" x14ac:dyDescent="0.2">
      <c r="A66" s="38"/>
      <c r="B66" s="43" t="s">
        <v>44</v>
      </c>
      <c r="C66" s="59">
        <v>188528.22</v>
      </c>
    </row>
    <row r="67" spans="1:3" ht="10.9" customHeight="1" x14ac:dyDescent="0.2">
      <c r="A67" s="38"/>
      <c r="B67" s="43" t="s">
        <v>45</v>
      </c>
      <c r="C67" s="59">
        <f>187630.73+51858.03</f>
        <v>239488.76</v>
      </c>
    </row>
    <row r="68" spans="1:3" ht="10.9" customHeight="1" x14ac:dyDescent="0.2">
      <c r="A68" s="38"/>
      <c r="B68" s="43" t="s">
        <v>46</v>
      </c>
      <c r="C68" s="59">
        <f>C71</f>
        <v>387000</v>
      </c>
    </row>
    <row r="69" spans="1:3" ht="10.9" customHeight="1" x14ac:dyDescent="0.2">
      <c r="A69" s="38"/>
      <c r="B69" s="43"/>
      <c r="C69" s="59"/>
    </row>
    <row r="70" spans="1:3" ht="10.9" customHeight="1" x14ac:dyDescent="0.2">
      <c r="A70" s="38"/>
      <c r="B70" s="62" t="s">
        <v>53</v>
      </c>
      <c r="C70" s="71">
        <f>C67+C65-C68</f>
        <v>-62111.239999999991</v>
      </c>
    </row>
    <row r="71" spans="1:3" ht="10.9" customHeight="1" x14ac:dyDescent="0.2">
      <c r="A71" s="38">
        <v>8</v>
      </c>
      <c r="B71" s="51" t="s">
        <v>3</v>
      </c>
      <c r="C71" s="56">
        <f>SUM(C72:C73)</f>
        <v>387000</v>
      </c>
    </row>
    <row r="72" spans="1:3" ht="10.9" customHeight="1" x14ac:dyDescent="0.2">
      <c r="A72" s="32"/>
      <c r="B72" s="33" t="s">
        <v>222</v>
      </c>
      <c r="C72" s="34">
        <v>387000</v>
      </c>
    </row>
    <row r="73" spans="1:3" ht="10.9" customHeight="1" x14ac:dyDescent="0.2">
      <c r="A73" s="32"/>
      <c r="B73" s="33"/>
      <c r="C73" s="34"/>
    </row>
    <row r="74" spans="1:3" ht="10.9" customHeight="1" x14ac:dyDescent="0.2">
      <c r="A74" s="77"/>
      <c r="B74" s="78"/>
      <c r="C74" s="21"/>
    </row>
    <row r="75" spans="1:3" ht="10.9" customHeight="1" x14ac:dyDescent="0.2">
      <c r="A75" s="77"/>
      <c r="B75" s="78"/>
      <c r="C75" s="21"/>
    </row>
    <row r="76" spans="1:3" ht="10.9" customHeight="1" x14ac:dyDescent="0.2">
      <c r="A76" s="77"/>
      <c r="B76" s="78"/>
      <c r="C76" s="21"/>
    </row>
    <row r="77" spans="1:3" ht="10.9" customHeight="1" x14ac:dyDescent="0.2">
      <c r="A77" s="9"/>
      <c r="B77" s="1"/>
      <c r="C77" s="86"/>
    </row>
    <row r="78" spans="1:3" ht="10.9" customHeight="1" x14ac:dyDescent="0.2">
      <c r="A78" s="9"/>
      <c r="B78" s="1"/>
      <c r="C78" s="86"/>
    </row>
    <row r="79" spans="1:3" ht="10.9" customHeight="1" x14ac:dyDescent="0.2">
      <c r="A79" s="9"/>
      <c r="B79" s="90" t="s">
        <v>80</v>
      </c>
      <c r="C79" s="91" t="s">
        <v>81</v>
      </c>
    </row>
    <row r="80" spans="1:3" ht="10.9" customHeight="1" x14ac:dyDescent="0.2">
      <c r="B80" s="89"/>
      <c r="C80" s="92" t="s">
        <v>82</v>
      </c>
    </row>
    <row r="81" spans="2:3" ht="10.9" customHeight="1" x14ac:dyDescent="0.2">
      <c r="B81" s="88" t="s">
        <v>24</v>
      </c>
      <c r="C81" s="88">
        <v>6.7</v>
      </c>
    </row>
    <row r="82" spans="2:3" ht="10.9" customHeight="1" x14ac:dyDescent="0.2">
      <c r="B82" s="88" t="s">
        <v>78</v>
      </c>
      <c r="C82" s="88">
        <v>2.4</v>
      </c>
    </row>
    <row r="83" spans="2:3" ht="10.9" customHeight="1" x14ac:dyDescent="0.2">
      <c r="B83" s="88" t="s">
        <v>77</v>
      </c>
      <c r="C83" s="88">
        <v>3.9</v>
      </c>
    </row>
    <row r="84" spans="2:3" ht="10.9" customHeight="1" x14ac:dyDescent="0.2">
      <c r="B84" s="88" t="s">
        <v>76</v>
      </c>
      <c r="C84" s="88">
        <v>1.3</v>
      </c>
    </row>
    <row r="85" spans="2:3" ht="10.9" customHeight="1" x14ac:dyDescent="0.2">
      <c r="B85" s="88" t="s">
        <v>75</v>
      </c>
      <c r="C85" s="88">
        <v>1.65</v>
      </c>
    </row>
    <row r="86" spans="2:3" ht="10.9" customHeight="1" x14ac:dyDescent="0.2">
      <c r="B86" s="88" t="s">
        <v>48</v>
      </c>
      <c r="C86" s="88">
        <v>2.5</v>
      </c>
    </row>
    <row r="87" spans="2:3" ht="10.9" customHeight="1" x14ac:dyDescent="0.2">
      <c r="B87" s="125" t="s">
        <v>1</v>
      </c>
      <c r="C87" s="125">
        <v>0.4</v>
      </c>
    </row>
    <row r="88" spans="2:3" ht="10.9" customHeight="1" x14ac:dyDescent="0.2">
      <c r="B88" s="88" t="s">
        <v>79</v>
      </c>
      <c r="C88" s="88">
        <f>SUM(C81:C87)</f>
        <v>18.850000000000001</v>
      </c>
    </row>
    <row r="89" spans="2:3" ht="10.9" customHeight="1" x14ac:dyDescent="0.2"/>
    <row r="90" spans="2:3" ht="10.9" customHeight="1" x14ac:dyDescent="0.2">
      <c r="B90" s="88" t="s">
        <v>49</v>
      </c>
      <c r="C90" s="96">
        <v>3.7</v>
      </c>
    </row>
    <row r="91" spans="2:3" ht="10.9" customHeight="1" x14ac:dyDescent="0.2"/>
    <row r="92" spans="2:3" ht="10.9" customHeight="1" x14ac:dyDescent="0.2"/>
    <row r="93" spans="2:3" ht="10.9" customHeight="1" x14ac:dyDescent="0.2"/>
    <row r="94" spans="2:3" ht="10.9" customHeight="1" x14ac:dyDescent="0.2">
      <c r="B94" s="1" t="s">
        <v>31</v>
      </c>
      <c r="C94" s="86" t="s">
        <v>30</v>
      </c>
    </row>
    <row r="95" spans="2:3" ht="10.9" customHeight="1" x14ac:dyDescent="0.2"/>
    <row r="96" spans="2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49" workbookViewId="0">
      <selection activeCell="I70" sqref="I70"/>
    </sheetView>
  </sheetViews>
  <sheetFormatPr defaultRowHeight="11.25" x14ac:dyDescent="0.2"/>
  <cols>
    <col min="1" max="1" width="3.1640625" customWidth="1"/>
    <col min="2" max="2" width="85.33203125" customWidth="1"/>
    <col min="3" max="3" width="21.66406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6388.19</v>
      </c>
    </row>
    <row r="4" spans="1:3" ht="13.5" x14ac:dyDescent="0.25">
      <c r="A4" s="104"/>
      <c r="B4" s="103" t="s">
        <v>237</v>
      </c>
      <c r="C4" s="141"/>
    </row>
    <row r="5" spans="1:3" ht="10.9" customHeight="1" x14ac:dyDescent="0.2">
      <c r="A5" s="12"/>
      <c r="B5" s="62"/>
      <c r="C5" s="70"/>
    </row>
    <row r="6" spans="1:3" ht="10.9" customHeight="1" x14ac:dyDescent="0.2">
      <c r="A6" s="12"/>
      <c r="B6" s="43" t="s">
        <v>44</v>
      </c>
      <c r="C6" s="142">
        <v>1314303.1299999999</v>
      </c>
    </row>
    <row r="7" spans="1:3" ht="10.9" customHeight="1" x14ac:dyDescent="0.2">
      <c r="A7" s="12"/>
      <c r="B7" s="43" t="s">
        <v>45</v>
      </c>
      <c r="C7" s="142">
        <v>1244652.08</v>
      </c>
    </row>
    <row r="8" spans="1:3" ht="10.9" customHeight="1" x14ac:dyDescent="0.2">
      <c r="A8" s="12"/>
      <c r="B8" s="43" t="s">
        <v>46</v>
      </c>
      <c r="C8" s="142">
        <v>1390202.44</v>
      </c>
    </row>
    <row r="9" spans="1:3" ht="10.9" customHeight="1" x14ac:dyDescent="0.2">
      <c r="A9" s="47"/>
      <c r="B9" s="58"/>
      <c r="C9" s="70"/>
    </row>
    <row r="10" spans="1:3" ht="10.9" customHeight="1" thickBot="1" x14ac:dyDescent="0.25">
      <c r="A10" s="69"/>
      <c r="B10" s="68" t="s">
        <v>50</v>
      </c>
      <c r="C10" s="144" t="s">
        <v>39</v>
      </c>
    </row>
    <row r="11" spans="1:3" ht="10.9" customHeight="1" thickBot="1" x14ac:dyDescent="0.25">
      <c r="A11" s="65">
        <v>1</v>
      </c>
      <c r="B11" s="49" t="s">
        <v>23</v>
      </c>
      <c r="C11" s="55">
        <f>SUM(C12:C16)</f>
        <v>166792.90000000002</v>
      </c>
    </row>
    <row r="12" spans="1:3" ht="10.9" customHeight="1" x14ac:dyDescent="0.2">
      <c r="A12" s="13"/>
      <c r="B12" s="14" t="s">
        <v>26</v>
      </c>
      <c r="C12" s="7"/>
    </row>
    <row r="13" spans="1:3" ht="10.9" customHeight="1" x14ac:dyDescent="0.2">
      <c r="A13" s="13"/>
      <c r="B13" s="14" t="s">
        <v>28</v>
      </c>
      <c r="C13" s="8">
        <v>137371.29</v>
      </c>
    </row>
    <row r="14" spans="1:3" ht="10.9" customHeight="1" x14ac:dyDescent="0.2">
      <c r="A14" s="13"/>
      <c r="B14" s="14" t="s">
        <v>29</v>
      </c>
      <c r="C14" s="8"/>
    </row>
    <row r="15" spans="1:3" ht="10.9" customHeight="1" x14ac:dyDescent="0.2">
      <c r="A15" s="13"/>
      <c r="B15" s="14" t="s">
        <v>42</v>
      </c>
      <c r="C15" s="39">
        <v>19661.7</v>
      </c>
    </row>
    <row r="16" spans="1:3" ht="10.9" customHeight="1" thickBot="1" x14ac:dyDescent="0.25">
      <c r="A16" s="13"/>
      <c r="B16" s="14" t="s">
        <v>27</v>
      </c>
      <c r="C16" s="39">
        <v>9759.91</v>
      </c>
    </row>
    <row r="17" spans="1:3" ht="10.9" customHeight="1" thickBot="1" x14ac:dyDescent="0.25">
      <c r="A17" s="66">
        <v>2</v>
      </c>
      <c r="B17" s="50" t="s">
        <v>24</v>
      </c>
      <c r="C17" s="54">
        <f>SUM(C19:C42)</f>
        <v>766697.73</v>
      </c>
    </row>
    <row r="18" spans="1:3" ht="10.9" customHeight="1" x14ac:dyDescent="0.2">
      <c r="A18" s="15"/>
      <c r="B18" s="16" t="s">
        <v>17</v>
      </c>
      <c r="C18" s="145"/>
    </row>
    <row r="19" spans="1:3" ht="10.9" customHeight="1" x14ac:dyDescent="0.2">
      <c r="A19" s="29"/>
      <c r="B19" s="17" t="s">
        <v>6</v>
      </c>
      <c r="C19" s="18"/>
    </row>
    <row r="20" spans="1:3" ht="10.9" customHeight="1" x14ac:dyDescent="0.2">
      <c r="A20" s="29"/>
      <c r="B20" s="19" t="s">
        <v>7</v>
      </c>
      <c r="C20" s="39"/>
    </row>
    <row r="21" spans="1:3" ht="10.9" customHeight="1" x14ac:dyDescent="0.2">
      <c r="A21" s="29"/>
      <c r="B21" s="19" t="s">
        <v>9</v>
      </c>
      <c r="C21" s="20"/>
    </row>
    <row r="22" spans="1:3" ht="10.9" customHeight="1" x14ac:dyDescent="0.2">
      <c r="A22" s="29"/>
      <c r="B22" s="19" t="s">
        <v>8</v>
      </c>
      <c r="C22" s="39">
        <f>370413.01-2394</f>
        <v>368019.01</v>
      </c>
    </row>
    <row r="23" spans="1:3" ht="10.9" customHeight="1" x14ac:dyDescent="0.2">
      <c r="A23" s="29"/>
      <c r="B23" s="19" t="s">
        <v>10</v>
      </c>
      <c r="C23" s="20"/>
    </row>
    <row r="24" spans="1:3" ht="10.9" customHeight="1" x14ac:dyDescent="0.2">
      <c r="A24" s="29"/>
      <c r="B24" s="19" t="s">
        <v>11</v>
      </c>
      <c r="C24" s="20"/>
    </row>
    <row r="25" spans="1:3" ht="10.9" customHeight="1" x14ac:dyDescent="0.2">
      <c r="A25" s="29"/>
      <c r="B25" s="19" t="s">
        <v>12</v>
      </c>
      <c r="C25" s="20"/>
    </row>
    <row r="26" spans="1:3" ht="10.9" customHeight="1" x14ac:dyDescent="0.2">
      <c r="A26" s="29"/>
      <c r="B26" s="19" t="s">
        <v>13</v>
      </c>
      <c r="C26" s="20"/>
    </row>
    <row r="27" spans="1:3" ht="10.9" customHeight="1" x14ac:dyDescent="0.2">
      <c r="A27" s="29"/>
      <c r="B27" s="17" t="s">
        <v>92</v>
      </c>
      <c r="C27" s="84">
        <v>47823.12</v>
      </c>
    </row>
    <row r="28" spans="1:3" ht="10.9" customHeight="1" x14ac:dyDescent="0.2">
      <c r="A28" s="29"/>
      <c r="B28" s="19" t="s">
        <v>93</v>
      </c>
      <c r="C28" s="39">
        <v>25419.48</v>
      </c>
    </row>
    <row r="29" spans="1:3" ht="10.9" customHeight="1" x14ac:dyDescent="0.2">
      <c r="A29" s="29"/>
      <c r="B29" s="19" t="s">
        <v>94</v>
      </c>
      <c r="C29" s="39">
        <v>5112.8100000000004</v>
      </c>
    </row>
    <row r="30" spans="1:3" ht="10.9" customHeight="1" x14ac:dyDescent="0.2">
      <c r="A30" s="29"/>
      <c r="B30" s="122" t="s">
        <v>95</v>
      </c>
      <c r="C30" s="40">
        <v>2523.61</v>
      </c>
    </row>
    <row r="31" spans="1:3" ht="10.9" customHeight="1" x14ac:dyDescent="0.2">
      <c r="A31" s="29"/>
      <c r="B31" s="41" t="s">
        <v>14</v>
      </c>
      <c r="C31" s="84">
        <v>17949.98</v>
      </c>
    </row>
    <row r="32" spans="1:3" ht="10.9" customHeight="1" x14ac:dyDescent="0.2">
      <c r="A32" s="29"/>
      <c r="B32" s="22" t="s">
        <v>41</v>
      </c>
      <c r="C32" s="20"/>
    </row>
    <row r="33" spans="1:3" ht="10.9" customHeight="1" x14ac:dyDescent="0.2">
      <c r="A33" s="29"/>
      <c r="B33" s="22" t="s">
        <v>38</v>
      </c>
      <c r="C33" s="39">
        <v>6560.57</v>
      </c>
    </row>
    <row r="34" spans="1:3" ht="10.9" customHeight="1" x14ac:dyDescent="0.2">
      <c r="A34" s="29"/>
      <c r="B34" s="22" t="s">
        <v>37</v>
      </c>
      <c r="C34" s="39">
        <v>6085.15</v>
      </c>
    </row>
    <row r="35" spans="1:3" ht="10.9" customHeight="1" x14ac:dyDescent="0.2">
      <c r="A35" s="29"/>
      <c r="B35" s="22" t="s">
        <v>36</v>
      </c>
      <c r="C35" s="39">
        <v>704.07</v>
      </c>
    </row>
    <row r="36" spans="1:3" ht="10.9" customHeight="1" x14ac:dyDescent="0.2">
      <c r="A36" s="29"/>
      <c r="B36" s="42" t="s">
        <v>35</v>
      </c>
      <c r="C36" s="40">
        <v>249863.03</v>
      </c>
    </row>
    <row r="37" spans="1:3" ht="10.9" customHeight="1" x14ac:dyDescent="0.2">
      <c r="A37" s="24"/>
      <c r="B37" s="25" t="s">
        <v>18</v>
      </c>
      <c r="C37" s="26"/>
    </row>
    <row r="38" spans="1:3" ht="10.9" customHeight="1" x14ac:dyDescent="0.2">
      <c r="A38" s="27"/>
      <c r="B38" s="28" t="s">
        <v>15</v>
      </c>
      <c r="C38" s="18"/>
    </row>
    <row r="39" spans="1:3" ht="10.9" customHeight="1" x14ac:dyDescent="0.2">
      <c r="A39" s="29"/>
      <c r="B39" s="30" t="s">
        <v>20</v>
      </c>
      <c r="C39" s="39">
        <f>23175.56+4635.11</f>
        <v>27810.670000000002</v>
      </c>
    </row>
    <row r="40" spans="1:3" ht="10.9" customHeight="1" x14ac:dyDescent="0.2">
      <c r="A40" s="29"/>
      <c r="B40" s="30" t="s">
        <v>21</v>
      </c>
      <c r="C40" s="20"/>
    </row>
    <row r="41" spans="1:3" ht="10.9" customHeight="1" x14ac:dyDescent="0.2">
      <c r="A41" s="29"/>
      <c r="B41" s="30" t="s">
        <v>22</v>
      </c>
      <c r="C41" s="20"/>
    </row>
    <row r="42" spans="1:3" ht="10.9" customHeight="1" thickBot="1" x14ac:dyDescent="0.25">
      <c r="A42" s="29"/>
      <c r="B42" s="31" t="s">
        <v>55</v>
      </c>
      <c r="C42" s="39">
        <v>8826.23</v>
      </c>
    </row>
    <row r="43" spans="1:3" ht="10.9" customHeight="1" thickBot="1" x14ac:dyDescent="0.25">
      <c r="A43" s="146">
        <v>3</v>
      </c>
      <c r="B43" s="113" t="s">
        <v>0</v>
      </c>
      <c r="C43" s="85">
        <v>45994.97</v>
      </c>
    </row>
    <row r="44" spans="1:3" ht="10.9" customHeight="1" thickBot="1" x14ac:dyDescent="0.25">
      <c r="A44" s="66">
        <v>4</v>
      </c>
      <c r="B44" s="116" t="s">
        <v>25</v>
      </c>
      <c r="C44" s="54">
        <v>62476.5</v>
      </c>
    </row>
    <row r="45" spans="1:3" ht="10.9" customHeight="1" thickBot="1" x14ac:dyDescent="0.25">
      <c r="A45" s="147">
        <v>5</v>
      </c>
      <c r="B45" s="114" t="s">
        <v>1</v>
      </c>
      <c r="C45" s="115">
        <v>18000</v>
      </c>
    </row>
    <row r="46" spans="1:3" ht="10.9" customHeight="1" thickBot="1" x14ac:dyDescent="0.25">
      <c r="A46" s="148">
        <v>6</v>
      </c>
      <c r="B46" s="117" t="s">
        <v>2</v>
      </c>
      <c r="C46" s="121">
        <f>SUM(C47:C54)</f>
        <v>153543</v>
      </c>
    </row>
    <row r="47" spans="1:3" ht="10.9" customHeight="1" x14ac:dyDescent="0.2">
      <c r="A47" s="67"/>
      <c r="B47" s="76" t="s">
        <v>238</v>
      </c>
      <c r="C47" s="7">
        <v>4800</v>
      </c>
    </row>
    <row r="48" spans="1:3" ht="10.9" customHeight="1" x14ac:dyDescent="0.2">
      <c r="A48" s="67"/>
      <c r="B48" s="76" t="s">
        <v>239</v>
      </c>
      <c r="C48" s="7">
        <v>45840</v>
      </c>
    </row>
    <row r="49" spans="1:3" ht="10.9" customHeight="1" x14ac:dyDescent="0.2">
      <c r="A49" s="67"/>
      <c r="B49" s="76" t="s">
        <v>241</v>
      </c>
      <c r="C49" s="7">
        <v>61200</v>
      </c>
    </row>
    <row r="50" spans="1:3" ht="10.9" customHeight="1" x14ac:dyDescent="0.2">
      <c r="A50" s="67"/>
      <c r="B50" s="76" t="s">
        <v>89</v>
      </c>
      <c r="C50" s="7">
        <v>19320</v>
      </c>
    </row>
    <row r="51" spans="1:3" ht="10.9" customHeight="1" x14ac:dyDescent="0.2">
      <c r="A51" s="67"/>
      <c r="B51" s="76" t="s">
        <v>242</v>
      </c>
      <c r="C51" s="7">
        <v>2505</v>
      </c>
    </row>
    <row r="52" spans="1:3" ht="10.9" customHeight="1" x14ac:dyDescent="0.2">
      <c r="A52" s="67"/>
      <c r="B52" s="76" t="s">
        <v>243</v>
      </c>
      <c r="C52" s="7">
        <v>4000</v>
      </c>
    </row>
    <row r="53" spans="1:3" ht="10.9" customHeight="1" x14ac:dyDescent="0.2">
      <c r="A53" s="67"/>
      <c r="B53" s="76" t="s">
        <v>125</v>
      </c>
      <c r="C53" s="7">
        <v>7753</v>
      </c>
    </row>
    <row r="54" spans="1:3" ht="10.9" customHeight="1" thickBot="1" x14ac:dyDescent="0.25">
      <c r="A54" s="67"/>
      <c r="B54" s="76" t="s">
        <v>240</v>
      </c>
      <c r="C54" s="7">
        <v>8125</v>
      </c>
    </row>
    <row r="55" spans="1:3" ht="10.9" customHeight="1" x14ac:dyDescent="0.2">
      <c r="A55" s="149">
        <v>7</v>
      </c>
      <c r="B55" s="126" t="s">
        <v>48</v>
      </c>
      <c r="C55" s="150">
        <v>80874.490000000005</v>
      </c>
    </row>
    <row r="56" spans="1:3" ht="10.9" customHeight="1" thickBot="1" x14ac:dyDescent="0.25">
      <c r="A56" s="65"/>
      <c r="B56" s="127" t="s">
        <v>48</v>
      </c>
      <c r="C56" s="151">
        <v>95822.85</v>
      </c>
    </row>
    <row r="57" spans="1:3" ht="12" x14ac:dyDescent="0.2">
      <c r="A57" s="82"/>
      <c r="B57" s="101"/>
      <c r="C57" s="61"/>
    </row>
    <row r="58" spans="1:3" ht="12" x14ac:dyDescent="0.2">
      <c r="A58" s="82"/>
      <c r="B58" s="101"/>
      <c r="C58" s="61"/>
    </row>
    <row r="59" spans="1:3" ht="12" x14ac:dyDescent="0.2">
      <c r="A59" s="82"/>
      <c r="B59" s="101"/>
      <c r="C59" s="61"/>
    </row>
    <row r="60" spans="1:3" ht="12" x14ac:dyDescent="0.2">
      <c r="A60" s="82"/>
      <c r="B60" s="101"/>
      <c r="C60" s="61"/>
    </row>
    <row r="61" spans="1:3" ht="12" x14ac:dyDescent="0.2">
      <c r="A61" s="82"/>
      <c r="B61" s="101"/>
      <c r="C61" s="61"/>
    </row>
    <row r="62" spans="1:3" ht="12" x14ac:dyDescent="0.2">
      <c r="A62" s="82"/>
      <c r="B62" s="101"/>
      <c r="C62" s="61"/>
    </row>
    <row r="63" spans="1:3" ht="12" x14ac:dyDescent="0.2">
      <c r="A63" s="81"/>
      <c r="B63" s="120"/>
      <c r="C63" s="60"/>
    </row>
    <row r="64" spans="1:3" ht="12" x14ac:dyDescent="0.2">
      <c r="A64" s="81"/>
      <c r="B64" s="120"/>
      <c r="C64" s="107" t="s">
        <v>39</v>
      </c>
    </row>
    <row r="65" spans="1:3" ht="12" x14ac:dyDescent="0.2">
      <c r="A65" s="38"/>
      <c r="B65" s="80" t="s">
        <v>49</v>
      </c>
      <c r="C65" s="53"/>
    </row>
    <row r="66" spans="1:3" ht="12" x14ac:dyDescent="0.2">
      <c r="A66" s="57"/>
      <c r="B66" s="46" t="s">
        <v>51</v>
      </c>
      <c r="C66" s="190" t="s">
        <v>34</v>
      </c>
    </row>
    <row r="67" spans="1:3" x14ac:dyDescent="0.2">
      <c r="A67" s="38"/>
      <c r="B67" s="48"/>
      <c r="C67" s="191" t="s">
        <v>54</v>
      </c>
    </row>
    <row r="68" spans="1:3" ht="12" x14ac:dyDescent="0.2">
      <c r="A68" s="38"/>
      <c r="B68" s="62" t="s">
        <v>52</v>
      </c>
      <c r="C68" s="130">
        <v>48600</v>
      </c>
    </row>
    <row r="69" spans="1:3" x14ac:dyDescent="0.2">
      <c r="A69" s="38"/>
      <c r="B69" s="43" t="s">
        <v>44</v>
      </c>
      <c r="C69" s="59">
        <v>270341.2</v>
      </c>
    </row>
    <row r="70" spans="1:3" x14ac:dyDescent="0.2">
      <c r="A70" s="38"/>
      <c r="B70" s="43" t="s">
        <v>45</v>
      </c>
      <c r="C70" s="59">
        <f>265718.54+2045.49+24343.05</f>
        <v>292107.07999999996</v>
      </c>
    </row>
    <row r="71" spans="1:3" x14ac:dyDescent="0.2">
      <c r="A71" s="38"/>
      <c r="B71" s="43" t="s">
        <v>46</v>
      </c>
      <c r="C71" s="59">
        <f>C74</f>
        <v>17787</v>
      </c>
    </row>
    <row r="72" spans="1:3" x14ac:dyDescent="0.2">
      <c r="A72" s="38"/>
      <c r="B72" s="43" t="s">
        <v>47</v>
      </c>
      <c r="C72" s="59"/>
    </row>
    <row r="73" spans="1:3" ht="12" x14ac:dyDescent="0.2">
      <c r="A73" s="38"/>
      <c r="B73" s="62" t="s">
        <v>53</v>
      </c>
      <c r="C73" s="129">
        <f>C70+C68-C71</f>
        <v>322920.07999999996</v>
      </c>
    </row>
    <row r="74" spans="1:3" ht="12" x14ac:dyDescent="0.2">
      <c r="A74" s="38">
        <v>8</v>
      </c>
      <c r="B74" s="51" t="s">
        <v>3</v>
      </c>
      <c r="C74" s="56">
        <f>SUM(C75:C76)</f>
        <v>17787</v>
      </c>
    </row>
    <row r="75" spans="1:3" x14ac:dyDescent="0.2">
      <c r="A75" s="32"/>
      <c r="B75" s="33" t="s">
        <v>4</v>
      </c>
      <c r="C75" s="34">
        <v>17787</v>
      </c>
    </row>
    <row r="76" spans="1:3" x14ac:dyDescent="0.2">
      <c r="A76" s="32"/>
      <c r="B76" s="33"/>
      <c r="C76" s="34"/>
    </row>
    <row r="77" spans="1:3" x14ac:dyDescent="0.2">
      <c r="A77" s="77"/>
      <c r="B77" s="78"/>
      <c r="C77" s="21"/>
    </row>
    <row r="78" spans="1:3" x14ac:dyDescent="0.2">
      <c r="A78" s="77"/>
      <c r="B78" s="78"/>
      <c r="C78" s="21"/>
    </row>
    <row r="79" spans="1:3" x14ac:dyDescent="0.2">
      <c r="A79" s="77"/>
      <c r="B79" s="78"/>
      <c r="C79" s="21"/>
    </row>
    <row r="80" spans="1:3" x14ac:dyDescent="0.2">
      <c r="A80" s="9"/>
      <c r="B80" s="1"/>
      <c r="C80" s="86"/>
    </row>
    <row r="81" spans="1:3" x14ac:dyDescent="0.2">
      <c r="A81" s="9"/>
      <c r="B81" s="1"/>
      <c r="C81" s="86"/>
    </row>
    <row r="82" spans="1:3" x14ac:dyDescent="0.2">
      <c r="A82" s="9"/>
      <c r="B82" s="90" t="s">
        <v>80</v>
      </c>
      <c r="C82" s="91" t="s">
        <v>81</v>
      </c>
    </row>
    <row r="83" spans="1:3" x14ac:dyDescent="0.2">
      <c r="B83" s="89"/>
      <c r="C83" s="92" t="s">
        <v>82</v>
      </c>
    </row>
    <row r="84" spans="1:3" ht="12" x14ac:dyDescent="0.2">
      <c r="B84" s="88" t="s">
        <v>24</v>
      </c>
      <c r="C84" s="88">
        <v>7.1</v>
      </c>
    </row>
    <row r="85" spans="1:3" ht="12" x14ac:dyDescent="0.2">
      <c r="B85" s="88" t="s">
        <v>78</v>
      </c>
      <c r="C85" s="88">
        <v>3.17</v>
      </c>
    </row>
    <row r="86" spans="1:3" ht="12" x14ac:dyDescent="0.2">
      <c r="B86" s="88" t="s">
        <v>77</v>
      </c>
      <c r="C86" s="88">
        <v>4.7300000000000004</v>
      </c>
    </row>
    <row r="87" spans="1:3" ht="12" x14ac:dyDescent="0.2">
      <c r="B87" s="88" t="s">
        <v>76</v>
      </c>
      <c r="C87" s="88">
        <v>1.3</v>
      </c>
    </row>
    <row r="88" spans="1:3" ht="12" x14ac:dyDescent="0.2">
      <c r="B88" s="88" t="s">
        <v>75</v>
      </c>
      <c r="C88" s="88">
        <v>1.65</v>
      </c>
    </row>
    <row r="89" spans="1:3" ht="12" x14ac:dyDescent="0.2">
      <c r="B89" s="88" t="s">
        <v>48</v>
      </c>
      <c r="C89" s="88">
        <v>2.5</v>
      </c>
    </row>
    <row r="90" spans="1:3" ht="12" x14ac:dyDescent="0.2">
      <c r="B90" s="125" t="s">
        <v>1</v>
      </c>
      <c r="C90" s="125">
        <v>0.4</v>
      </c>
    </row>
    <row r="91" spans="1:3" ht="12" x14ac:dyDescent="0.2">
      <c r="B91" s="88" t="s">
        <v>79</v>
      </c>
      <c r="C91" s="88">
        <f>SUM(C84:C90)</f>
        <v>20.849999999999998</v>
      </c>
    </row>
    <row r="93" spans="1:3" ht="12" x14ac:dyDescent="0.2">
      <c r="B93" s="88" t="s">
        <v>49</v>
      </c>
      <c r="C93" s="96">
        <v>4</v>
      </c>
    </row>
    <row r="97" spans="2:3" x14ac:dyDescent="0.2">
      <c r="B97" s="1" t="s">
        <v>31</v>
      </c>
      <c r="C97" s="86" t="s">
        <v>30</v>
      </c>
    </row>
  </sheetData>
  <pageMargins left="0.7" right="0.7" top="0.75" bottom="0.75" header="0.3" footer="0.3"/>
  <pageSetup paperSize="9" orientation="portrait" verticalDpi="0" copies="2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4"/>
  <sheetViews>
    <sheetView workbookViewId="0">
      <selection activeCell="B78" sqref="B78"/>
    </sheetView>
  </sheetViews>
  <sheetFormatPr defaultRowHeight="11.25" x14ac:dyDescent="0.2"/>
  <cols>
    <col min="1" max="1" width="3.5" customWidth="1"/>
    <col min="2" max="2" width="84.5" customWidth="1"/>
    <col min="3" max="3" width="19.83203125" customWidth="1"/>
  </cols>
  <sheetData>
    <row r="1" spans="1:3" ht="10.15" customHeight="1" x14ac:dyDescent="0.2">
      <c r="A1" s="9"/>
      <c r="B1" s="106" t="s">
        <v>43</v>
      </c>
      <c r="C1" s="9"/>
    </row>
    <row r="2" spans="1:3" ht="10.15" customHeight="1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3238.4</v>
      </c>
    </row>
    <row r="4" spans="1:3" ht="11.45" customHeight="1" x14ac:dyDescent="0.25">
      <c r="A4" s="104"/>
      <c r="B4" s="103" t="s">
        <v>244</v>
      </c>
      <c r="C4" s="141"/>
    </row>
    <row r="5" spans="1:3" ht="10.15" customHeight="1" x14ac:dyDescent="0.2">
      <c r="A5" s="12"/>
      <c r="B5" s="62"/>
      <c r="C5" s="70"/>
    </row>
    <row r="6" spans="1:3" ht="10.15" customHeight="1" x14ac:dyDescent="0.2">
      <c r="A6" s="12"/>
      <c r="B6" s="43" t="s">
        <v>44</v>
      </c>
      <c r="C6" s="142">
        <v>657784.74</v>
      </c>
    </row>
    <row r="7" spans="1:3" ht="10.15" customHeight="1" x14ac:dyDescent="0.2">
      <c r="A7" s="12"/>
      <c r="B7" s="43" t="s">
        <v>45</v>
      </c>
      <c r="C7" s="142">
        <v>642124.48</v>
      </c>
    </row>
    <row r="8" spans="1:3" ht="10.15" customHeight="1" x14ac:dyDescent="0.2">
      <c r="A8" s="12"/>
      <c r="B8" s="43" t="s">
        <v>46</v>
      </c>
      <c r="C8" s="142">
        <v>703382.73</v>
      </c>
    </row>
    <row r="9" spans="1:3" ht="10.15" customHeight="1" x14ac:dyDescent="0.2">
      <c r="A9" s="47"/>
      <c r="B9" s="58"/>
      <c r="C9" s="70"/>
    </row>
    <row r="10" spans="1:3" ht="10.15" customHeight="1" thickBot="1" x14ac:dyDescent="0.25">
      <c r="A10" s="69"/>
      <c r="B10" s="68" t="s">
        <v>50</v>
      </c>
      <c r="C10" s="144" t="s">
        <v>39</v>
      </c>
    </row>
    <row r="11" spans="1:3" ht="12" customHeight="1" thickBot="1" x14ac:dyDescent="0.25">
      <c r="A11" s="65">
        <v>1</v>
      </c>
      <c r="B11" s="49" t="s">
        <v>23</v>
      </c>
      <c r="C11" s="55">
        <f>SUM(C12:C16)</f>
        <v>102885.9</v>
      </c>
    </row>
    <row r="12" spans="1:3" ht="15.6" customHeight="1" x14ac:dyDescent="0.2">
      <c r="A12" s="13"/>
      <c r="B12" s="14" t="s">
        <v>26</v>
      </c>
      <c r="C12" s="7"/>
    </row>
    <row r="13" spans="1:3" ht="10.15" customHeight="1" x14ac:dyDescent="0.2">
      <c r="A13" s="13"/>
      <c r="B13" s="14" t="s">
        <v>28</v>
      </c>
      <c r="C13" s="8">
        <f>76190.4+15390.46</f>
        <v>91580.859999999986</v>
      </c>
    </row>
    <row r="14" spans="1:3" ht="10.15" customHeight="1" x14ac:dyDescent="0.2">
      <c r="A14" s="13"/>
      <c r="B14" s="14" t="s">
        <v>29</v>
      </c>
      <c r="C14" s="8"/>
    </row>
    <row r="15" spans="1:3" ht="10.15" customHeight="1" x14ac:dyDescent="0.2">
      <c r="A15" s="13"/>
      <c r="B15" s="14" t="s">
        <v>42</v>
      </c>
      <c r="C15" s="39">
        <v>9967.1</v>
      </c>
    </row>
    <row r="16" spans="1:3" ht="10.15" customHeight="1" thickBot="1" x14ac:dyDescent="0.25">
      <c r="A16" s="13"/>
      <c r="B16" s="14" t="s">
        <v>27</v>
      </c>
      <c r="C16" s="39">
        <v>1337.94</v>
      </c>
    </row>
    <row r="17" spans="1:3" ht="13.15" customHeight="1" thickBot="1" x14ac:dyDescent="0.25">
      <c r="A17" s="66">
        <v>2</v>
      </c>
      <c r="B17" s="50" t="s">
        <v>24</v>
      </c>
      <c r="C17" s="54">
        <f>SUM(C19:C42)</f>
        <v>377626.66</v>
      </c>
    </row>
    <row r="18" spans="1:3" ht="10.15" customHeight="1" x14ac:dyDescent="0.2">
      <c r="A18" s="15"/>
      <c r="B18" s="16" t="s">
        <v>17</v>
      </c>
      <c r="C18" s="145"/>
    </row>
    <row r="19" spans="1:3" ht="10.15" customHeight="1" x14ac:dyDescent="0.2">
      <c r="A19" s="29"/>
      <c r="B19" s="17" t="s">
        <v>6</v>
      </c>
      <c r="C19" s="18"/>
    </row>
    <row r="20" spans="1:3" ht="10.15" customHeight="1" x14ac:dyDescent="0.2">
      <c r="A20" s="29"/>
      <c r="B20" s="19" t="s">
        <v>7</v>
      </c>
      <c r="C20" s="39"/>
    </row>
    <row r="21" spans="1:3" ht="10.15" customHeight="1" x14ac:dyDescent="0.2">
      <c r="A21" s="29"/>
      <c r="B21" s="19" t="s">
        <v>9</v>
      </c>
      <c r="C21" s="20"/>
    </row>
    <row r="22" spans="1:3" ht="10.15" customHeight="1" x14ac:dyDescent="0.2">
      <c r="A22" s="29"/>
      <c r="B22" s="19" t="s">
        <v>8</v>
      </c>
      <c r="C22" s="39">
        <v>184062.86</v>
      </c>
    </row>
    <row r="23" spans="1:3" ht="10.15" customHeight="1" x14ac:dyDescent="0.2">
      <c r="A23" s="29"/>
      <c r="B23" s="19" t="s">
        <v>10</v>
      </c>
      <c r="C23" s="20"/>
    </row>
    <row r="24" spans="1:3" ht="16.149999999999999" customHeight="1" x14ac:dyDescent="0.2">
      <c r="A24" s="29"/>
      <c r="B24" s="19" t="s">
        <v>11</v>
      </c>
      <c r="C24" s="20"/>
    </row>
    <row r="25" spans="1:3" ht="10.15" customHeight="1" x14ac:dyDescent="0.2">
      <c r="A25" s="29"/>
      <c r="B25" s="19" t="s">
        <v>12</v>
      </c>
      <c r="C25" s="20"/>
    </row>
    <row r="26" spans="1:3" ht="10.15" customHeight="1" x14ac:dyDescent="0.2">
      <c r="A26" s="29"/>
      <c r="B26" s="19" t="s">
        <v>13</v>
      </c>
      <c r="C26" s="20"/>
    </row>
    <row r="27" spans="1:3" ht="10.15" customHeight="1" x14ac:dyDescent="0.2">
      <c r="A27" s="29"/>
      <c r="B27" s="17" t="s">
        <v>92</v>
      </c>
      <c r="C27" s="84">
        <v>23819.81</v>
      </c>
    </row>
    <row r="28" spans="1:3" ht="10.15" customHeight="1" x14ac:dyDescent="0.2">
      <c r="A28" s="29"/>
      <c r="B28" s="19" t="s">
        <v>93</v>
      </c>
      <c r="C28" s="39">
        <v>12889.15</v>
      </c>
    </row>
    <row r="29" spans="1:3" ht="10.15" customHeight="1" x14ac:dyDescent="0.2">
      <c r="A29" s="29"/>
      <c r="B29" s="19" t="s">
        <v>94</v>
      </c>
      <c r="C29" s="39">
        <v>2592.09</v>
      </c>
    </row>
    <row r="30" spans="1:3" ht="10.15" customHeight="1" x14ac:dyDescent="0.2">
      <c r="A30" s="29"/>
      <c r="B30" s="122" t="s">
        <v>95</v>
      </c>
      <c r="C30" s="40">
        <v>1483.48</v>
      </c>
    </row>
    <row r="31" spans="1:3" ht="10.15" customHeight="1" x14ac:dyDescent="0.2">
      <c r="A31" s="29"/>
      <c r="B31" s="41" t="s">
        <v>14</v>
      </c>
      <c r="C31" s="84">
        <v>6301.86</v>
      </c>
    </row>
    <row r="32" spans="1:3" ht="10.15" customHeight="1" x14ac:dyDescent="0.2">
      <c r="A32" s="29"/>
      <c r="B32" s="22" t="s">
        <v>41</v>
      </c>
      <c r="C32" s="20"/>
    </row>
    <row r="33" spans="1:3" ht="10.15" customHeight="1" x14ac:dyDescent="0.2">
      <c r="A33" s="29"/>
      <c r="B33" s="22" t="s">
        <v>38</v>
      </c>
      <c r="C33" s="39">
        <v>3447.06</v>
      </c>
    </row>
    <row r="34" spans="1:3" ht="10.15" customHeight="1" x14ac:dyDescent="0.2">
      <c r="A34" s="29"/>
      <c r="B34" s="22" t="s">
        <v>37</v>
      </c>
      <c r="C34" s="39"/>
    </row>
    <row r="35" spans="1:3" ht="10.15" customHeight="1" x14ac:dyDescent="0.2">
      <c r="A35" s="29"/>
      <c r="B35" s="22" t="s">
        <v>36</v>
      </c>
      <c r="C35" s="39">
        <v>356.96</v>
      </c>
    </row>
    <row r="36" spans="1:3" ht="10.15" customHeight="1" x14ac:dyDescent="0.2">
      <c r="A36" s="29"/>
      <c r="B36" s="42" t="s">
        <v>35</v>
      </c>
      <c r="C36" s="40">
        <v>125442.87</v>
      </c>
    </row>
    <row r="37" spans="1:3" ht="10.15" customHeight="1" x14ac:dyDescent="0.2">
      <c r="A37" s="24"/>
      <c r="B37" s="25" t="s">
        <v>18</v>
      </c>
      <c r="C37" s="26"/>
    </row>
    <row r="38" spans="1:3" ht="10.15" customHeight="1" x14ac:dyDescent="0.2">
      <c r="A38" s="27"/>
      <c r="B38" s="28" t="s">
        <v>15</v>
      </c>
      <c r="C38" s="18"/>
    </row>
    <row r="39" spans="1:3" ht="10.15" customHeight="1" x14ac:dyDescent="0.2">
      <c r="A39" s="29"/>
      <c r="B39" s="30" t="s">
        <v>20</v>
      </c>
      <c r="C39" s="39">
        <f>11748.51+2349.7</f>
        <v>14098.21</v>
      </c>
    </row>
    <row r="40" spans="1:3" ht="10.15" customHeight="1" x14ac:dyDescent="0.2">
      <c r="A40" s="29"/>
      <c r="B40" s="30" t="s">
        <v>21</v>
      </c>
      <c r="C40" s="20"/>
    </row>
    <row r="41" spans="1:3" ht="10.15" customHeight="1" x14ac:dyDescent="0.2">
      <c r="A41" s="29"/>
      <c r="B41" s="30" t="s">
        <v>22</v>
      </c>
      <c r="C41" s="20"/>
    </row>
    <row r="42" spans="1:3" ht="10.15" customHeight="1" thickBot="1" x14ac:dyDescent="0.25">
      <c r="A42" s="29"/>
      <c r="B42" s="31" t="s">
        <v>55</v>
      </c>
      <c r="C42" s="39">
        <v>3132.31</v>
      </c>
    </row>
    <row r="43" spans="1:3" ht="10.15" customHeight="1" thickBot="1" x14ac:dyDescent="0.25">
      <c r="A43" s="146">
        <v>3</v>
      </c>
      <c r="B43" s="113" t="s">
        <v>0</v>
      </c>
      <c r="C43" s="85">
        <v>23316.48</v>
      </c>
    </row>
    <row r="44" spans="1:3" ht="10.15" customHeight="1" thickBot="1" x14ac:dyDescent="0.25">
      <c r="A44" s="66">
        <v>4</v>
      </c>
      <c r="B44" s="116" t="s">
        <v>25</v>
      </c>
      <c r="C44" s="54">
        <v>31671.55</v>
      </c>
    </row>
    <row r="45" spans="1:3" ht="10.15" customHeight="1" thickBot="1" x14ac:dyDescent="0.25">
      <c r="A45" s="147">
        <v>5</v>
      </c>
      <c r="B45" s="114" t="s">
        <v>1</v>
      </c>
      <c r="C45" s="115"/>
    </row>
    <row r="46" spans="1:3" ht="10.15" customHeight="1" thickBot="1" x14ac:dyDescent="0.25">
      <c r="A46" s="148">
        <v>6</v>
      </c>
      <c r="B46" s="117" t="s">
        <v>2</v>
      </c>
      <c r="C46" s="121">
        <f>SUM(C47:C55)</f>
        <v>78308</v>
      </c>
    </row>
    <row r="47" spans="1:3" ht="10.15" customHeight="1" x14ac:dyDescent="0.2">
      <c r="A47" s="67"/>
      <c r="B47" s="76" t="s">
        <v>245</v>
      </c>
      <c r="C47" s="7">
        <v>3287</v>
      </c>
    </row>
    <row r="48" spans="1:3" ht="10.15" customHeight="1" x14ac:dyDescent="0.2">
      <c r="A48" s="67"/>
      <c r="B48" s="76" t="s">
        <v>247</v>
      </c>
      <c r="C48" s="7">
        <v>1000</v>
      </c>
    </row>
    <row r="49" spans="1:3" ht="10.15" customHeight="1" x14ac:dyDescent="0.2">
      <c r="A49" s="67"/>
      <c r="B49" s="76" t="s">
        <v>246</v>
      </c>
      <c r="C49" s="7">
        <v>19000</v>
      </c>
    </row>
    <row r="50" spans="1:3" ht="10.15" customHeight="1" x14ac:dyDescent="0.2">
      <c r="A50" s="67"/>
      <c r="B50" s="76" t="s">
        <v>248</v>
      </c>
      <c r="C50" s="7">
        <v>4500</v>
      </c>
    </row>
    <row r="51" spans="1:3" ht="10.15" customHeight="1" x14ac:dyDescent="0.2">
      <c r="A51" s="67"/>
      <c r="B51" s="76" t="s">
        <v>249</v>
      </c>
      <c r="C51" s="7">
        <v>200</v>
      </c>
    </row>
    <row r="52" spans="1:3" ht="10.15" customHeight="1" x14ac:dyDescent="0.2">
      <c r="A52" s="67"/>
      <c r="B52" s="76" t="s">
        <v>190</v>
      </c>
      <c r="C52" s="7">
        <v>14984</v>
      </c>
    </row>
    <row r="53" spans="1:3" ht="10.15" customHeight="1" x14ac:dyDescent="0.2">
      <c r="A53" s="67"/>
      <c r="B53" s="76" t="s">
        <v>243</v>
      </c>
      <c r="C53" s="7">
        <v>3000</v>
      </c>
    </row>
    <row r="54" spans="1:3" ht="9.6" customHeight="1" x14ac:dyDescent="0.2">
      <c r="A54" s="67"/>
      <c r="B54" s="76" t="s">
        <v>250</v>
      </c>
      <c r="C54" s="7">
        <v>30000</v>
      </c>
    </row>
    <row r="55" spans="1:3" ht="10.15" customHeight="1" thickBot="1" x14ac:dyDescent="0.25">
      <c r="A55" s="67"/>
      <c r="B55" s="76" t="s">
        <v>251</v>
      </c>
      <c r="C55" s="7">
        <v>2337</v>
      </c>
    </row>
    <row r="56" spans="1:3" ht="10.15" customHeight="1" x14ac:dyDescent="0.2">
      <c r="A56" s="149">
        <v>7</v>
      </c>
      <c r="B56" s="126" t="s">
        <v>48</v>
      </c>
      <c r="C56" s="150">
        <v>40998.14</v>
      </c>
    </row>
    <row r="57" spans="1:3" ht="10.15" customHeight="1" thickBot="1" x14ac:dyDescent="0.25">
      <c r="A57" s="65"/>
      <c r="B57" s="127" t="s">
        <v>48</v>
      </c>
      <c r="C57" s="151">
        <v>48576</v>
      </c>
    </row>
    <row r="58" spans="1:3" ht="10.15" customHeight="1" x14ac:dyDescent="0.2">
      <c r="A58" s="82"/>
      <c r="B58" s="101"/>
      <c r="C58" s="61"/>
    </row>
    <row r="59" spans="1:3" ht="10.15" customHeight="1" x14ac:dyDescent="0.2">
      <c r="A59" s="82"/>
      <c r="B59" s="101"/>
      <c r="C59" s="61"/>
    </row>
    <row r="60" spans="1:3" ht="10.15" customHeight="1" x14ac:dyDescent="0.2">
      <c r="A60" s="82"/>
      <c r="B60" s="101"/>
      <c r="C60" s="61"/>
    </row>
    <row r="61" spans="1:3" ht="10.15" customHeight="1" x14ac:dyDescent="0.2">
      <c r="A61" s="82"/>
      <c r="B61" s="101"/>
      <c r="C61" s="61"/>
    </row>
    <row r="62" spans="1:3" ht="10.15" customHeight="1" x14ac:dyDescent="0.2">
      <c r="A62" s="82"/>
      <c r="B62" s="101"/>
      <c r="C62" s="61"/>
    </row>
    <row r="63" spans="1:3" ht="10.15" customHeight="1" x14ac:dyDescent="0.2">
      <c r="A63" s="82"/>
      <c r="B63" s="101"/>
      <c r="C63" s="61"/>
    </row>
    <row r="64" spans="1:3" ht="10.15" customHeight="1" x14ac:dyDescent="0.2">
      <c r="A64" s="81"/>
      <c r="B64" s="120"/>
      <c r="C64" s="60"/>
    </row>
    <row r="65" spans="1:4" ht="12" x14ac:dyDescent="0.2">
      <c r="A65" s="81"/>
      <c r="B65" s="120"/>
      <c r="C65" s="107" t="s">
        <v>39</v>
      </c>
      <c r="D65" s="2"/>
    </row>
    <row r="66" spans="1:4" ht="12" x14ac:dyDescent="0.2">
      <c r="A66" s="38"/>
      <c r="B66" s="80" t="s">
        <v>49</v>
      </c>
      <c r="C66" s="53"/>
      <c r="D66" s="2"/>
    </row>
    <row r="67" spans="1:4" ht="12" x14ac:dyDescent="0.2">
      <c r="A67" s="57"/>
      <c r="B67" s="46" t="s">
        <v>51</v>
      </c>
      <c r="C67" s="190" t="s">
        <v>34</v>
      </c>
      <c r="D67" s="2"/>
    </row>
    <row r="68" spans="1:4" x14ac:dyDescent="0.2">
      <c r="A68" s="38"/>
      <c r="B68" s="48"/>
      <c r="C68" s="191" t="s">
        <v>54</v>
      </c>
      <c r="D68" s="2"/>
    </row>
    <row r="69" spans="1:4" ht="25.15" customHeight="1" x14ac:dyDescent="0.2">
      <c r="A69" s="38"/>
      <c r="B69" s="62" t="s">
        <v>52</v>
      </c>
      <c r="C69" s="63">
        <v>-187400</v>
      </c>
      <c r="D69" s="2"/>
    </row>
    <row r="70" spans="1:4" ht="12" customHeight="1" x14ac:dyDescent="0.2">
      <c r="A70" s="38"/>
      <c r="B70" s="43" t="s">
        <v>44</v>
      </c>
      <c r="C70" s="59">
        <v>295305.59999999998</v>
      </c>
      <c r="D70" s="2"/>
    </row>
    <row r="71" spans="1:4" ht="12" customHeight="1" x14ac:dyDescent="0.2">
      <c r="A71" s="38"/>
      <c r="B71" s="43" t="s">
        <v>45</v>
      </c>
      <c r="C71" s="59">
        <v>282572.37</v>
      </c>
      <c r="D71" s="2"/>
    </row>
    <row r="72" spans="1:4" ht="12" customHeight="1" x14ac:dyDescent="0.2">
      <c r="A72" s="38"/>
      <c r="B72" s="43" t="s">
        <v>46</v>
      </c>
      <c r="C72" s="59">
        <f>C75</f>
        <v>113337</v>
      </c>
      <c r="D72" s="2"/>
    </row>
    <row r="73" spans="1:4" ht="12" customHeight="1" x14ac:dyDescent="0.2">
      <c r="A73" s="38"/>
      <c r="B73" s="43"/>
      <c r="C73" s="59"/>
      <c r="D73" s="2"/>
    </row>
    <row r="74" spans="1:4" ht="12" customHeight="1" x14ac:dyDescent="0.2">
      <c r="A74" s="38"/>
      <c r="B74" s="62" t="s">
        <v>53</v>
      </c>
      <c r="C74" s="71">
        <f>C71+C69-C72</f>
        <v>-18164.630000000005</v>
      </c>
      <c r="D74" s="2"/>
    </row>
    <row r="75" spans="1:4" ht="12" customHeight="1" x14ac:dyDescent="0.2">
      <c r="A75" s="38">
        <v>8</v>
      </c>
      <c r="B75" s="51" t="s">
        <v>3</v>
      </c>
      <c r="C75" s="56">
        <f>SUM(C76:C77)</f>
        <v>113337</v>
      </c>
      <c r="D75" s="2"/>
    </row>
    <row r="76" spans="1:4" ht="10.9" customHeight="1" x14ac:dyDescent="0.2">
      <c r="A76" s="32"/>
      <c r="B76" s="33" t="s">
        <v>5</v>
      </c>
      <c r="C76" s="34">
        <v>113337</v>
      </c>
      <c r="D76" s="2"/>
    </row>
    <row r="77" spans="1:4" ht="12.6" customHeight="1" x14ac:dyDescent="0.2">
      <c r="A77" s="32"/>
      <c r="B77" s="33"/>
      <c r="C77" s="34"/>
      <c r="D77" s="2"/>
    </row>
    <row r="78" spans="1:4" ht="12" customHeight="1" x14ac:dyDescent="0.2">
      <c r="A78" s="77"/>
      <c r="B78" s="78"/>
      <c r="C78" s="21"/>
      <c r="D78" s="2"/>
    </row>
    <row r="79" spans="1:4" ht="12" customHeight="1" x14ac:dyDescent="0.2">
      <c r="A79" s="77"/>
      <c r="B79" s="78"/>
      <c r="C79" s="21"/>
      <c r="D79" s="2"/>
    </row>
    <row r="80" spans="1:4" ht="12" customHeight="1" x14ac:dyDescent="0.2">
      <c r="A80" s="77"/>
      <c r="B80" s="78"/>
      <c r="C80" s="21"/>
      <c r="D80" s="2"/>
    </row>
    <row r="81" spans="1:4" ht="12" customHeight="1" x14ac:dyDescent="0.2">
      <c r="A81" s="9"/>
      <c r="B81" s="1"/>
      <c r="C81" s="86"/>
      <c r="D81" s="2"/>
    </row>
    <row r="82" spans="1:4" ht="12" customHeight="1" x14ac:dyDescent="0.2">
      <c r="A82" s="9"/>
      <c r="B82" s="1"/>
      <c r="C82" s="86"/>
      <c r="D82" s="2"/>
    </row>
    <row r="83" spans="1:4" ht="12" customHeight="1" x14ac:dyDescent="0.2">
      <c r="A83" s="9"/>
      <c r="B83" s="90" t="s">
        <v>80</v>
      </c>
      <c r="C83" s="91" t="s">
        <v>81</v>
      </c>
      <c r="D83" s="2"/>
    </row>
    <row r="84" spans="1:4" ht="12" customHeight="1" x14ac:dyDescent="0.2">
      <c r="B84" s="89"/>
      <c r="C84" s="92" t="s">
        <v>82</v>
      </c>
      <c r="D84" s="2"/>
    </row>
    <row r="85" spans="1:4" ht="12" customHeight="1" x14ac:dyDescent="0.2">
      <c r="B85" s="88" t="s">
        <v>24</v>
      </c>
      <c r="C85" s="88">
        <v>6.1</v>
      </c>
      <c r="D85" s="2"/>
    </row>
    <row r="86" spans="1:4" ht="12" customHeight="1" x14ac:dyDescent="0.2">
      <c r="B86" s="88" t="s">
        <v>78</v>
      </c>
      <c r="C86" s="88">
        <v>3.4</v>
      </c>
      <c r="D86" s="2"/>
    </row>
    <row r="87" spans="1:4" ht="12" customHeight="1" x14ac:dyDescent="0.2">
      <c r="B87" s="88" t="s">
        <v>77</v>
      </c>
      <c r="C87" s="88">
        <v>4.18</v>
      </c>
      <c r="D87" s="2"/>
    </row>
    <row r="88" spans="1:4" ht="12" customHeight="1" x14ac:dyDescent="0.2">
      <c r="B88" s="88" t="s">
        <v>76</v>
      </c>
      <c r="C88" s="88">
        <v>1.3</v>
      </c>
      <c r="D88" s="2"/>
    </row>
    <row r="89" spans="1:4" ht="12.6" customHeight="1" x14ac:dyDescent="0.2">
      <c r="B89" s="88" t="s">
        <v>75</v>
      </c>
      <c r="C89" s="88">
        <v>1.65</v>
      </c>
      <c r="D89" s="2"/>
    </row>
    <row r="90" spans="1:4" ht="12" x14ac:dyDescent="0.2">
      <c r="B90" s="88" t="s">
        <v>48</v>
      </c>
      <c r="C90" s="88">
        <v>2.5</v>
      </c>
      <c r="D90" s="2"/>
    </row>
    <row r="91" spans="1:4" ht="12" x14ac:dyDescent="0.2">
      <c r="B91" s="125" t="s">
        <v>1</v>
      </c>
      <c r="C91" s="125">
        <v>0.4</v>
      </c>
      <c r="D91" s="2"/>
    </row>
    <row r="92" spans="1:4" ht="12" x14ac:dyDescent="0.2">
      <c r="B92" s="88" t="s">
        <v>79</v>
      </c>
      <c r="C92" s="88">
        <f>SUM(C85:C91)</f>
        <v>19.529999999999998</v>
      </c>
      <c r="D92" s="2"/>
    </row>
    <row r="93" spans="1:4" x14ac:dyDescent="0.2">
      <c r="D93" s="2"/>
    </row>
    <row r="94" spans="1:4" ht="12" x14ac:dyDescent="0.2">
      <c r="B94" s="88" t="s">
        <v>49</v>
      </c>
      <c r="C94" s="96">
        <v>9</v>
      </c>
      <c r="D94" s="2"/>
    </row>
    <row r="95" spans="1:4" x14ac:dyDescent="0.2">
      <c r="D95" s="2"/>
    </row>
    <row r="96" spans="1:4" x14ac:dyDescent="0.2">
      <c r="D96" s="2"/>
    </row>
    <row r="97" spans="2:4" x14ac:dyDescent="0.2">
      <c r="D97" s="2"/>
    </row>
    <row r="98" spans="2:4" x14ac:dyDescent="0.2">
      <c r="B98" s="1" t="s">
        <v>31</v>
      </c>
      <c r="C98" s="86" t="s">
        <v>30</v>
      </c>
      <c r="D98" s="2"/>
    </row>
    <row r="99" spans="2:4" x14ac:dyDescent="0.2">
      <c r="D99" s="2"/>
    </row>
    <row r="100" spans="2:4" ht="12" customHeight="1" x14ac:dyDescent="0.2">
      <c r="D100" s="2"/>
    </row>
    <row r="101" spans="2:4" x14ac:dyDescent="0.2">
      <c r="D101" s="2"/>
    </row>
    <row r="102" spans="2:4" x14ac:dyDescent="0.2">
      <c r="D102" s="2"/>
    </row>
    <row r="103" spans="2:4" x14ac:dyDescent="0.2">
      <c r="D103" s="2"/>
    </row>
    <row r="104" spans="2:4" x14ac:dyDescent="0.2">
      <c r="D104" s="2"/>
    </row>
    <row r="105" spans="2:4" x14ac:dyDescent="0.2">
      <c r="D105" s="2"/>
    </row>
    <row r="106" spans="2:4" x14ac:dyDescent="0.2">
      <c r="D106" s="2"/>
    </row>
    <row r="107" spans="2:4" x14ac:dyDescent="0.2">
      <c r="D107" s="2"/>
    </row>
    <row r="108" spans="2:4" x14ac:dyDescent="0.2">
      <c r="D108" s="2"/>
    </row>
    <row r="109" spans="2:4" x14ac:dyDescent="0.2">
      <c r="D109" s="2"/>
    </row>
    <row r="110" spans="2:4" x14ac:dyDescent="0.2">
      <c r="D110" s="2"/>
    </row>
    <row r="111" spans="2:4" x14ac:dyDescent="0.2">
      <c r="D111" s="2"/>
    </row>
    <row r="112" spans="2:4" x14ac:dyDescent="0.2">
      <c r="D112" s="2"/>
    </row>
    <row r="113" spans="1:4" x14ac:dyDescent="0.2">
      <c r="D113" s="2"/>
    </row>
    <row r="114" spans="1:4" x14ac:dyDescent="0.2">
      <c r="D114" s="2"/>
    </row>
    <row r="115" spans="1:4" x14ac:dyDescent="0.2">
      <c r="D115" s="2"/>
    </row>
    <row r="117" spans="1:4" x14ac:dyDescent="0.2">
      <c r="D117" s="2"/>
    </row>
    <row r="118" spans="1:4" x14ac:dyDescent="0.2">
      <c r="D118" s="2"/>
    </row>
    <row r="119" spans="1:4" x14ac:dyDescent="0.2">
      <c r="D119" s="2"/>
    </row>
    <row r="120" spans="1:4" ht="13.5" x14ac:dyDescent="0.25">
      <c r="A120" s="3"/>
      <c r="B120" s="4"/>
      <c r="C120" s="5"/>
      <c r="D120" s="2"/>
    </row>
    <row r="121" spans="1:4" ht="12.75" x14ac:dyDescent="0.2">
      <c r="A121" s="3"/>
      <c r="B121" s="3"/>
      <c r="C121" s="3"/>
      <c r="D121" s="2"/>
    </row>
    <row r="122" spans="1:4" ht="12.75" x14ac:dyDescent="0.2">
      <c r="A122" s="6"/>
      <c r="B122" s="6"/>
      <c r="C122" s="6"/>
      <c r="D122" s="2"/>
    </row>
    <row r="123" spans="1:4" ht="12.75" x14ac:dyDescent="0.2">
      <c r="A123" s="6"/>
      <c r="B123" s="6"/>
      <c r="C123" s="6"/>
      <c r="D123" s="2"/>
    </row>
    <row r="124" spans="1:4" ht="12.75" x14ac:dyDescent="0.2">
      <c r="A124" s="6"/>
      <c r="B124" s="6"/>
      <c r="C124" s="6"/>
      <c r="D124" s="2"/>
    </row>
    <row r="125" spans="1:4" ht="12.75" x14ac:dyDescent="0.2">
      <c r="A125" s="6"/>
      <c r="B125" s="6"/>
      <c r="C125" s="6"/>
      <c r="D125" s="2"/>
    </row>
    <row r="126" spans="1:4" ht="12.75" x14ac:dyDescent="0.2">
      <c r="A126" s="6"/>
      <c r="B126" s="6"/>
      <c r="C126" s="6"/>
      <c r="D126" s="2"/>
    </row>
    <row r="127" spans="1:4" ht="12.75" x14ac:dyDescent="0.2">
      <c r="A127" s="6"/>
      <c r="B127" s="6"/>
      <c r="C127" s="6"/>
      <c r="D127" s="2"/>
    </row>
    <row r="128" spans="1:4" ht="12.75" x14ac:dyDescent="0.2">
      <c r="A128" s="6"/>
      <c r="B128" s="6"/>
      <c r="C128" s="6"/>
      <c r="D128" s="2"/>
    </row>
    <row r="129" spans="1:4" ht="12.75" x14ac:dyDescent="0.2">
      <c r="A129" s="6"/>
      <c r="B129" s="6"/>
      <c r="C129" s="6"/>
      <c r="D129" s="2"/>
    </row>
    <row r="130" spans="1:4" ht="12.75" x14ac:dyDescent="0.2">
      <c r="A130" s="6"/>
      <c r="B130" s="6"/>
      <c r="C130" s="6"/>
      <c r="D130" s="2"/>
    </row>
    <row r="131" spans="1:4" ht="12.75" x14ac:dyDescent="0.2">
      <c r="A131" s="6"/>
      <c r="B131" s="6"/>
      <c r="C131" s="6"/>
      <c r="D131" s="2"/>
    </row>
    <row r="132" spans="1:4" ht="12.75" x14ac:dyDescent="0.2">
      <c r="A132" s="6"/>
      <c r="B132" s="6"/>
      <c r="C132" s="6"/>
      <c r="D132" s="2"/>
    </row>
    <row r="133" spans="1:4" ht="12.75" x14ac:dyDescent="0.2">
      <c r="A133" s="6"/>
      <c r="B133" s="6"/>
      <c r="C133" s="6"/>
      <c r="D133" s="2"/>
    </row>
    <row r="134" spans="1:4" ht="12.75" x14ac:dyDescent="0.2">
      <c r="A134" s="6"/>
      <c r="B134" s="6"/>
      <c r="C134" s="6"/>
      <c r="D134" s="2"/>
    </row>
    <row r="135" spans="1:4" ht="12.75" x14ac:dyDescent="0.2">
      <c r="A135" s="6"/>
      <c r="B135" s="6"/>
      <c r="C135" s="6"/>
      <c r="D135" s="2"/>
    </row>
    <row r="136" spans="1:4" ht="12.75" x14ac:dyDescent="0.2">
      <c r="A136" s="6"/>
      <c r="B136" s="6"/>
      <c r="C136" s="6"/>
      <c r="D136" s="2"/>
    </row>
    <row r="137" spans="1:4" ht="12.75" x14ac:dyDescent="0.2">
      <c r="A137" s="6"/>
      <c r="B137" s="6"/>
      <c r="C137" s="6"/>
      <c r="D137" s="2"/>
    </row>
    <row r="138" spans="1:4" ht="12.75" x14ac:dyDescent="0.2">
      <c r="A138" s="6"/>
      <c r="B138" s="6"/>
      <c r="C138" s="6"/>
      <c r="D138" s="2"/>
    </row>
    <row r="139" spans="1:4" ht="12.75" x14ac:dyDescent="0.2">
      <c r="A139" s="6"/>
      <c r="B139" s="6"/>
      <c r="C139" s="6"/>
      <c r="D139" s="2"/>
    </row>
    <row r="140" spans="1:4" ht="12.75" x14ac:dyDescent="0.2">
      <c r="A140" s="6"/>
      <c r="B140" s="6"/>
      <c r="C140" s="6"/>
      <c r="D140" s="2"/>
    </row>
    <row r="141" spans="1:4" ht="12.75" x14ac:dyDescent="0.2">
      <c r="A141" s="6"/>
      <c r="B141" s="6"/>
      <c r="C141" s="6"/>
      <c r="D141" s="2"/>
    </row>
    <row r="142" spans="1:4" ht="12.75" x14ac:dyDescent="0.2">
      <c r="A142" s="6"/>
      <c r="B142" s="6"/>
      <c r="C142" s="6"/>
      <c r="D142" s="2"/>
    </row>
    <row r="143" spans="1:4" ht="12.75" x14ac:dyDescent="0.2">
      <c r="A143" s="6"/>
      <c r="B143" s="6"/>
      <c r="C143" s="6"/>
      <c r="D143" s="2"/>
    </row>
    <row r="144" spans="1:4" ht="12.75" x14ac:dyDescent="0.2">
      <c r="A144" s="6"/>
      <c r="B144" s="6"/>
      <c r="C144" s="6"/>
      <c r="D144" s="2"/>
    </row>
    <row r="145" spans="1:4" ht="12.75" x14ac:dyDescent="0.2">
      <c r="A145" s="6"/>
      <c r="B145" s="6"/>
      <c r="C145" s="6"/>
      <c r="D145" s="2"/>
    </row>
    <row r="146" spans="1:4" ht="12.75" x14ac:dyDescent="0.2">
      <c r="A146" s="6"/>
      <c r="B146" s="6"/>
      <c r="C146" s="6"/>
      <c r="D146" s="2"/>
    </row>
    <row r="147" spans="1:4" ht="12.75" x14ac:dyDescent="0.2">
      <c r="A147" s="6"/>
      <c r="B147" s="6"/>
      <c r="C147" s="6"/>
      <c r="D147" s="2"/>
    </row>
    <row r="148" spans="1:4" ht="12.75" x14ac:dyDescent="0.2">
      <c r="A148" s="6"/>
      <c r="B148" s="6"/>
      <c r="C148" s="6"/>
      <c r="D148" s="2"/>
    </row>
    <row r="149" spans="1:4" ht="12.75" x14ac:dyDescent="0.2">
      <c r="A149" s="6"/>
      <c r="B149" s="6"/>
      <c r="C149" s="6"/>
      <c r="D149" s="2"/>
    </row>
    <row r="150" spans="1:4" ht="12.75" x14ac:dyDescent="0.2">
      <c r="A150" s="6"/>
      <c r="B150" s="6"/>
      <c r="C150" s="6"/>
      <c r="D150" s="2"/>
    </row>
    <row r="151" spans="1:4" ht="12.75" x14ac:dyDescent="0.2">
      <c r="A151" s="6"/>
      <c r="B151" s="6"/>
      <c r="C151" s="6"/>
      <c r="D151" s="2"/>
    </row>
    <row r="152" spans="1:4" ht="12.75" x14ac:dyDescent="0.2">
      <c r="A152" s="6"/>
      <c r="B152" s="6"/>
      <c r="C152" s="6"/>
      <c r="D152" s="2"/>
    </row>
    <row r="153" spans="1:4" ht="12.75" x14ac:dyDescent="0.2">
      <c r="A153" s="6"/>
      <c r="B153" s="6"/>
      <c r="C153" s="6"/>
      <c r="D153" s="2"/>
    </row>
    <row r="154" spans="1:4" ht="12.75" x14ac:dyDescent="0.2">
      <c r="A154" s="6"/>
      <c r="B154" s="6"/>
      <c r="C154" s="6"/>
      <c r="D154" s="2"/>
    </row>
    <row r="155" spans="1:4" ht="12.75" x14ac:dyDescent="0.2">
      <c r="A155" s="6"/>
      <c r="B155" s="6"/>
      <c r="C155" s="6"/>
      <c r="D155" s="2"/>
    </row>
    <row r="156" spans="1:4" ht="12.75" x14ac:dyDescent="0.2">
      <c r="A156" s="6"/>
      <c r="B156" s="6"/>
      <c r="C156" s="6"/>
      <c r="D156" s="2"/>
    </row>
    <row r="157" spans="1:4" ht="12.75" x14ac:dyDescent="0.2">
      <c r="A157" s="6"/>
      <c r="B157" s="6"/>
      <c r="C157" s="6"/>
      <c r="D157" s="2"/>
    </row>
    <row r="158" spans="1:4" ht="12.75" x14ac:dyDescent="0.2">
      <c r="A158" s="6"/>
      <c r="B158" s="6"/>
      <c r="C158" s="6"/>
      <c r="D158" s="2"/>
    </row>
    <row r="159" spans="1:4" ht="12.75" x14ac:dyDescent="0.2">
      <c r="A159" s="6"/>
      <c r="B159" s="6"/>
      <c r="C159" s="6"/>
      <c r="D159" s="2"/>
    </row>
    <row r="160" spans="1:4" ht="12.75" x14ac:dyDescent="0.2">
      <c r="A160" s="6"/>
      <c r="B160" s="6"/>
      <c r="C160" s="6"/>
      <c r="D160" s="2"/>
    </row>
    <row r="161" spans="1:4" ht="12.75" x14ac:dyDescent="0.2">
      <c r="A161" s="6"/>
      <c r="B161" s="6"/>
      <c r="C161" s="6"/>
      <c r="D161" s="2"/>
    </row>
    <row r="162" spans="1:4" ht="12.75" x14ac:dyDescent="0.2">
      <c r="A162" s="6"/>
      <c r="B162" s="6"/>
      <c r="C162" s="6"/>
      <c r="D162" s="2"/>
    </row>
    <row r="163" spans="1:4" ht="12.75" x14ac:dyDescent="0.2">
      <c r="A163" s="6"/>
      <c r="B163" s="6"/>
      <c r="C163" s="6"/>
      <c r="D163" s="2"/>
    </row>
    <row r="164" spans="1:4" ht="12.75" x14ac:dyDescent="0.2">
      <c r="A164" s="6"/>
      <c r="B164" s="6"/>
      <c r="C164" s="6"/>
      <c r="D164" s="2"/>
    </row>
    <row r="165" spans="1:4" ht="12.75" x14ac:dyDescent="0.2">
      <c r="A165" s="6"/>
      <c r="B165" s="6"/>
      <c r="C165" s="6"/>
      <c r="D165" s="2"/>
    </row>
    <row r="166" spans="1:4" ht="12.75" x14ac:dyDescent="0.2">
      <c r="A166" s="6"/>
      <c r="B166" s="6"/>
      <c r="C166" s="6"/>
      <c r="D166" s="2"/>
    </row>
    <row r="167" spans="1:4" ht="12.75" x14ac:dyDescent="0.2">
      <c r="A167" s="6"/>
      <c r="B167" s="6"/>
      <c r="C167" s="6"/>
      <c r="D167" s="2"/>
    </row>
    <row r="168" spans="1:4" ht="12.75" x14ac:dyDescent="0.2">
      <c r="A168" s="6"/>
      <c r="B168" s="6"/>
      <c r="C168" s="6"/>
      <c r="D168" s="2"/>
    </row>
    <row r="169" spans="1:4" ht="12.75" x14ac:dyDescent="0.2">
      <c r="A169" s="6"/>
      <c r="B169" s="6"/>
      <c r="C169" s="6"/>
      <c r="D169" s="2"/>
    </row>
    <row r="170" spans="1:4" ht="12.75" x14ac:dyDescent="0.2">
      <c r="A170" s="6"/>
      <c r="B170" s="6"/>
      <c r="C170" s="6"/>
      <c r="D170" s="2"/>
    </row>
    <row r="171" spans="1:4" ht="12.75" x14ac:dyDescent="0.2">
      <c r="A171" s="6"/>
      <c r="B171" s="6"/>
      <c r="C171" s="6"/>
      <c r="D171" s="2"/>
    </row>
    <row r="172" spans="1:4" ht="12.75" x14ac:dyDescent="0.2">
      <c r="A172" s="6"/>
      <c r="B172" s="6"/>
      <c r="C172" s="6"/>
      <c r="D172" s="2"/>
    </row>
    <row r="173" spans="1:4" ht="12.75" x14ac:dyDescent="0.2">
      <c r="A173" s="6"/>
      <c r="B173" s="6"/>
      <c r="C173" s="6"/>
      <c r="D173" s="2"/>
    </row>
    <row r="174" spans="1:4" ht="12.75" x14ac:dyDescent="0.2">
      <c r="A174" s="6"/>
      <c r="B174" s="6"/>
      <c r="C174" s="6"/>
      <c r="D174" s="2"/>
    </row>
    <row r="175" spans="1:4" ht="12.75" x14ac:dyDescent="0.2">
      <c r="A175" s="6"/>
      <c r="B175" s="6"/>
      <c r="C175" s="6"/>
      <c r="D175" s="2"/>
    </row>
    <row r="176" spans="1:4" ht="12.75" x14ac:dyDescent="0.2">
      <c r="A176" s="6"/>
      <c r="B176" s="6"/>
      <c r="C176" s="6"/>
      <c r="D176" s="2"/>
    </row>
    <row r="177" spans="1:4" ht="12.75" x14ac:dyDescent="0.2">
      <c r="A177" s="6"/>
      <c r="B177" s="6"/>
      <c r="C177" s="6"/>
      <c r="D177" s="2"/>
    </row>
    <row r="178" spans="1:4" ht="12.75" x14ac:dyDescent="0.2">
      <c r="A178" s="6"/>
      <c r="B178" s="6"/>
      <c r="C178" s="6"/>
      <c r="D178" s="2"/>
    </row>
    <row r="179" spans="1:4" ht="12.75" x14ac:dyDescent="0.2">
      <c r="A179" s="6"/>
      <c r="B179" s="6"/>
      <c r="C179" s="6"/>
      <c r="D179" s="2"/>
    </row>
    <row r="180" spans="1:4" ht="12.75" x14ac:dyDescent="0.2">
      <c r="A180" s="6"/>
      <c r="B180" s="6"/>
      <c r="C180" s="6"/>
      <c r="D180" s="2"/>
    </row>
    <row r="181" spans="1:4" ht="12.75" x14ac:dyDescent="0.2">
      <c r="A181" s="6"/>
      <c r="B181" s="6"/>
      <c r="C181" s="6"/>
      <c r="D181" s="2"/>
    </row>
    <row r="182" spans="1:4" ht="12.75" x14ac:dyDescent="0.2">
      <c r="A182" s="6"/>
      <c r="B182" s="6"/>
      <c r="C182" s="6"/>
      <c r="D182" s="2"/>
    </row>
    <row r="183" spans="1:4" ht="12.75" x14ac:dyDescent="0.2">
      <c r="A183" s="6"/>
      <c r="B183" s="6"/>
      <c r="C183" s="6"/>
      <c r="D183" s="2"/>
    </row>
    <row r="184" spans="1:4" ht="12.75" x14ac:dyDescent="0.2">
      <c r="A184" s="6"/>
      <c r="B184" s="6"/>
      <c r="C184" s="6"/>
      <c r="D184" s="2"/>
    </row>
    <row r="185" spans="1:4" ht="12.75" x14ac:dyDescent="0.2">
      <c r="A185" s="6"/>
      <c r="B185" s="6"/>
      <c r="C185" s="6"/>
      <c r="D185" s="2"/>
    </row>
    <row r="186" spans="1:4" ht="12.75" x14ac:dyDescent="0.2">
      <c r="A186" s="6"/>
      <c r="B186" s="6"/>
      <c r="C186" s="6"/>
      <c r="D186" s="2"/>
    </row>
    <row r="187" spans="1:4" ht="12.75" x14ac:dyDescent="0.2">
      <c r="A187" s="6"/>
      <c r="B187" s="6"/>
      <c r="C187" s="6"/>
      <c r="D187" s="2"/>
    </row>
    <row r="188" spans="1:4" ht="12.75" x14ac:dyDescent="0.2">
      <c r="A188" s="6"/>
      <c r="B188" s="6"/>
      <c r="C188" s="6"/>
      <c r="D188" s="2"/>
    </row>
    <row r="189" spans="1:4" ht="12.75" x14ac:dyDescent="0.2">
      <c r="A189" s="6"/>
      <c r="B189" s="6"/>
      <c r="C189" s="6"/>
      <c r="D189" s="2"/>
    </row>
    <row r="190" spans="1:4" ht="12.75" x14ac:dyDescent="0.2">
      <c r="A190" s="6"/>
      <c r="B190" s="6"/>
      <c r="C190" s="6"/>
      <c r="D190" s="2"/>
    </row>
    <row r="191" spans="1:4" ht="12.75" x14ac:dyDescent="0.2">
      <c r="A191" s="6"/>
      <c r="B191" s="6"/>
      <c r="C191" s="6"/>
      <c r="D191" s="2"/>
    </row>
    <row r="192" spans="1:4" ht="12.75" x14ac:dyDescent="0.2">
      <c r="A192" s="6"/>
      <c r="B192" s="6"/>
      <c r="C192" s="6"/>
      <c r="D192" s="2"/>
    </row>
    <row r="193" spans="1:4" ht="12.75" x14ac:dyDescent="0.2">
      <c r="A193" s="6"/>
      <c r="B193" s="6"/>
      <c r="C193" s="6"/>
      <c r="D193" s="2"/>
    </row>
    <row r="194" spans="1:4" ht="12.75" x14ac:dyDescent="0.2">
      <c r="A194" s="6"/>
      <c r="B194" s="6"/>
      <c r="C194" s="6"/>
      <c r="D194" s="2"/>
    </row>
    <row r="195" spans="1:4" ht="12.75" x14ac:dyDescent="0.2">
      <c r="A195" s="6"/>
      <c r="B195" s="6"/>
      <c r="C195" s="6"/>
      <c r="D195" s="2"/>
    </row>
    <row r="196" spans="1:4" ht="12.75" x14ac:dyDescent="0.2">
      <c r="A196" s="6"/>
      <c r="B196" s="6"/>
      <c r="C196" s="6"/>
      <c r="D196" s="2"/>
    </row>
    <row r="197" spans="1:4" ht="12.75" x14ac:dyDescent="0.2">
      <c r="A197" s="6"/>
      <c r="B197" s="6"/>
      <c r="C197" s="6"/>
      <c r="D197" s="2"/>
    </row>
    <row r="198" spans="1:4" ht="12.75" x14ac:dyDescent="0.2">
      <c r="A198" s="6"/>
      <c r="B198" s="6"/>
      <c r="C198" s="6"/>
      <c r="D198" s="2"/>
    </row>
    <row r="199" spans="1:4" ht="12.75" x14ac:dyDescent="0.2">
      <c r="A199" s="6"/>
      <c r="B199" s="6"/>
      <c r="C199" s="6"/>
      <c r="D199" s="2"/>
    </row>
    <row r="200" spans="1:4" ht="12.75" x14ac:dyDescent="0.2">
      <c r="A200" s="6"/>
      <c r="B200" s="6"/>
      <c r="C200" s="6"/>
      <c r="D200" s="2"/>
    </row>
    <row r="201" spans="1:4" ht="12.75" x14ac:dyDescent="0.2">
      <c r="A201" s="6"/>
      <c r="B201" s="6"/>
      <c r="C201" s="6"/>
      <c r="D201" s="2"/>
    </row>
    <row r="202" spans="1:4" ht="12.75" x14ac:dyDescent="0.2">
      <c r="A202" s="6"/>
      <c r="B202" s="6"/>
      <c r="C202" s="6"/>
      <c r="D202" s="2"/>
    </row>
    <row r="203" spans="1:4" ht="12.75" x14ac:dyDescent="0.2">
      <c r="A203" s="6"/>
      <c r="B203" s="6"/>
      <c r="C203" s="6"/>
      <c r="D203" s="2"/>
    </row>
    <row r="204" spans="1:4" ht="12.75" x14ac:dyDescent="0.2">
      <c r="A204" s="6"/>
      <c r="B204" s="6"/>
      <c r="C204" s="6"/>
      <c r="D204" s="2"/>
    </row>
    <row r="205" spans="1:4" ht="12.75" x14ac:dyDescent="0.2">
      <c r="A205" s="6"/>
      <c r="B205" s="6"/>
      <c r="C205" s="6"/>
      <c r="D205" s="2"/>
    </row>
    <row r="206" spans="1:4" ht="12.75" x14ac:dyDescent="0.2">
      <c r="A206" s="6"/>
      <c r="B206" s="6"/>
      <c r="C206" s="6"/>
      <c r="D206" s="2"/>
    </row>
    <row r="207" spans="1:4" ht="12.75" x14ac:dyDescent="0.2">
      <c r="A207" s="6"/>
      <c r="B207" s="6"/>
      <c r="C207" s="6"/>
      <c r="D207" s="2"/>
    </row>
    <row r="208" spans="1:4" ht="12.75" x14ac:dyDescent="0.2">
      <c r="A208" s="6"/>
      <c r="B208" s="6"/>
      <c r="C208" s="6"/>
      <c r="D208" s="2"/>
    </row>
    <row r="209" spans="1:4" ht="12.75" x14ac:dyDescent="0.2">
      <c r="A209" s="6"/>
      <c r="B209" s="6"/>
      <c r="C209" s="6"/>
      <c r="D209" s="2"/>
    </row>
    <row r="210" spans="1:4" ht="12.75" x14ac:dyDescent="0.2">
      <c r="A210" s="6"/>
      <c r="B210" s="6"/>
      <c r="C210" s="6"/>
      <c r="D210" s="2"/>
    </row>
    <row r="211" spans="1:4" ht="12.75" x14ac:dyDescent="0.2">
      <c r="A211" s="6"/>
      <c r="B211" s="6"/>
      <c r="C211" s="6"/>
      <c r="D211" s="2"/>
    </row>
    <row r="212" spans="1:4" ht="12.75" x14ac:dyDescent="0.2">
      <c r="A212" s="6"/>
      <c r="B212" s="6"/>
      <c r="C212" s="6"/>
      <c r="D212" s="2"/>
    </row>
    <row r="213" spans="1:4" ht="12.75" x14ac:dyDescent="0.2">
      <c r="A213" s="6"/>
      <c r="B213" s="6"/>
      <c r="C213" s="6"/>
      <c r="D213" s="2"/>
    </row>
    <row r="214" spans="1:4" ht="12.75" x14ac:dyDescent="0.2">
      <c r="A214" s="6"/>
      <c r="B214" s="6"/>
      <c r="C214" s="6"/>
      <c r="D214" s="2"/>
    </row>
    <row r="215" spans="1:4" ht="12.75" x14ac:dyDescent="0.2">
      <c r="A215" s="6"/>
      <c r="B215" s="6"/>
      <c r="C215" s="6"/>
      <c r="D215" s="2"/>
    </row>
    <row r="216" spans="1:4" ht="12.75" x14ac:dyDescent="0.2">
      <c r="A216" s="6"/>
      <c r="B216" s="6"/>
      <c r="C216" s="6"/>
      <c r="D216" s="2"/>
    </row>
    <row r="217" spans="1:4" ht="12.75" x14ac:dyDescent="0.2">
      <c r="A217" s="6"/>
      <c r="B217" s="6"/>
      <c r="C217" s="6"/>
      <c r="D217" s="2"/>
    </row>
    <row r="218" spans="1:4" ht="12.75" x14ac:dyDescent="0.2">
      <c r="A218" s="6"/>
      <c r="B218" s="6"/>
      <c r="C218" s="6"/>
      <c r="D218" s="2"/>
    </row>
    <row r="219" spans="1:4" ht="12.75" x14ac:dyDescent="0.2">
      <c r="A219" s="6"/>
      <c r="B219" s="6"/>
      <c r="C219" s="6"/>
      <c r="D219" s="2"/>
    </row>
    <row r="220" spans="1:4" ht="12.75" x14ac:dyDescent="0.2">
      <c r="A220" s="6"/>
      <c r="B220" s="6"/>
      <c r="C220" s="6"/>
      <c r="D220" s="2"/>
    </row>
    <row r="221" spans="1:4" ht="12.75" x14ac:dyDescent="0.2">
      <c r="A221" s="6"/>
      <c r="B221" s="6"/>
      <c r="C221" s="6"/>
      <c r="D221" s="2"/>
    </row>
    <row r="222" spans="1:4" ht="12.75" x14ac:dyDescent="0.2">
      <c r="A222" s="6"/>
      <c r="B222" s="6"/>
      <c r="C222" s="6"/>
      <c r="D222" s="2"/>
    </row>
    <row r="223" spans="1:4" ht="12.75" x14ac:dyDescent="0.2">
      <c r="A223" s="6"/>
      <c r="B223" s="6"/>
      <c r="C223" s="6"/>
      <c r="D223" s="2"/>
    </row>
    <row r="224" spans="1:4" ht="12.75" x14ac:dyDescent="0.2">
      <c r="A224" s="6"/>
      <c r="B224" s="6"/>
      <c r="C224" s="6"/>
      <c r="D224" s="2"/>
    </row>
    <row r="225" spans="1:4" ht="12.75" x14ac:dyDescent="0.2">
      <c r="A225" s="6"/>
      <c r="B225" s="6"/>
      <c r="C225" s="6"/>
      <c r="D225" s="2"/>
    </row>
    <row r="226" spans="1:4" ht="12.75" x14ac:dyDescent="0.2">
      <c r="A226" s="6"/>
      <c r="B226" s="6"/>
      <c r="C226" s="6"/>
      <c r="D226" s="2"/>
    </row>
    <row r="227" spans="1:4" ht="12.75" x14ac:dyDescent="0.2">
      <c r="A227" s="6"/>
      <c r="B227" s="6"/>
      <c r="C227" s="6"/>
      <c r="D227" s="2"/>
    </row>
    <row r="228" spans="1:4" ht="12.75" x14ac:dyDescent="0.2">
      <c r="A228" s="6"/>
      <c r="B228" s="6"/>
      <c r="C228" s="6"/>
      <c r="D228" s="2"/>
    </row>
    <row r="229" spans="1:4" ht="12.75" x14ac:dyDescent="0.2">
      <c r="A229" s="6"/>
      <c r="B229" s="6"/>
      <c r="C229" s="6"/>
      <c r="D229" s="2"/>
    </row>
    <row r="230" spans="1:4" ht="12.75" x14ac:dyDescent="0.2">
      <c r="A230" s="6"/>
      <c r="B230" s="6"/>
      <c r="C230" s="6"/>
      <c r="D230" s="2"/>
    </row>
    <row r="231" spans="1:4" ht="12.75" x14ac:dyDescent="0.2">
      <c r="A231" s="6"/>
      <c r="B231" s="6"/>
      <c r="C231" s="6"/>
      <c r="D231" s="2"/>
    </row>
    <row r="232" spans="1:4" ht="12.75" x14ac:dyDescent="0.2">
      <c r="A232" s="6"/>
      <c r="B232" s="6"/>
      <c r="C232" s="6"/>
      <c r="D232" s="2"/>
    </row>
    <row r="233" spans="1:4" ht="12.75" x14ac:dyDescent="0.2">
      <c r="A233" s="6"/>
      <c r="B233" s="6"/>
      <c r="C233" s="6"/>
      <c r="D233" s="2"/>
    </row>
    <row r="234" spans="1:4" ht="12.75" x14ac:dyDescent="0.2">
      <c r="A234" s="6"/>
      <c r="B234" s="6"/>
      <c r="C234" s="6"/>
      <c r="D234" s="2"/>
    </row>
    <row r="235" spans="1:4" ht="12.75" x14ac:dyDescent="0.2">
      <c r="A235" s="6"/>
      <c r="B235" s="6"/>
      <c r="C235" s="6"/>
      <c r="D235" s="2"/>
    </row>
    <row r="236" spans="1:4" ht="12.75" x14ac:dyDescent="0.2">
      <c r="A236" s="6"/>
      <c r="B236" s="6"/>
      <c r="C236" s="6"/>
      <c r="D236" s="2"/>
    </row>
    <row r="237" spans="1:4" ht="12.75" x14ac:dyDescent="0.2">
      <c r="A237" s="6"/>
      <c r="B237" s="6"/>
      <c r="C237" s="6"/>
      <c r="D237" s="2"/>
    </row>
    <row r="238" spans="1:4" ht="12.75" x14ac:dyDescent="0.2">
      <c r="A238" s="6"/>
      <c r="B238" s="6"/>
      <c r="C238" s="6"/>
      <c r="D238" s="2"/>
    </row>
    <row r="239" spans="1:4" ht="12.75" x14ac:dyDescent="0.2">
      <c r="A239" s="6"/>
      <c r="B239" s="6"/>
      <c r="C239" s="6"/>
      <c r="D239" s="2"/>
    </row>
    <row r="240" spans="1:4" ht="12.75" x14ac:dyDescent="0.2">
      <c r="A240" s="6"/>
      <c r="B240" s="6"/>
      <c r="C240" s="6"/>
      <c r="D240" s="2"/>
    </row>
    <row r="241" spans="1:4" ht="12.75" x14ac:dyDescent="0.2">
      <c r="A241" s="6"/>
      <c r="B241" s="6"/>
      <c r="C241" s="6"/>
      <c r="D241" s="2"/>
    </row>
    <row r="242" spans="1:4" ht="12.75" x14ac:dyDescent="0.2">
      <c r="A242" s="6"/>
      <c r="B242" s="6"/>
      <c r="C242" s="6"/>
      <c r="D242" s="2"/>
    </row>
    <row r="243" spans="1:4" ht="12.75" x14ac:dyDescent="0.2">
      <c r="A243" s="6"/>
      <c r="B243" s="6"/>
      <c r="C243" s="6"/>
      <c r="D243" s="2"/>
    </row>
    <row r="244" spans="1:4" ht="12.75" x14ac:dyDescent="0.2">
      <c r="A244" s="6"/>
      <c r="B244" s="6"/>
      <c r="C244" s="6"/>
      <c r="D244" s="2"/>
    </row>
    <row r="245" spans="1:4" ht="12.75" x14ac:dyDescent="0.2">
      <c r="A245" s="6"/>
      <c r="B245" s="6"/>
      <c r="C245" s="6"/>
      <c r="D245" s="2"/>
    </row>
    <row r="246" spans="1:4" ht="12.75" x14ac:dyDescent="0.2">
      <c r="A246" s="6"/>
      <c r="B246" s="6"/>
      <c r="C246" s="6"/>
      <c r="D246" s="2"/>
    </row>
    <row r="247" spans="1:4" ht="12.75" x14ac:dyDescent="0.2">
      <c r="A247" s="6"/>
      <c r="B247" s="6"/>
      <c r="C247" s="6"/>
      <c r="D247" s="2"/>
    </row>
    <row r="248" spans="1:4" ht="12.75" x14ac:dyDescent="0.2">
      <c r="A248" s="6"/>
      <c r="B248" s="6"/>
      <c r="C248" s="6"/>
      <c r="D248" s="2"/>
    </row>
    <row r="249" spans="1:4" ht="12.75" x14ac:dyDescent="0.2">
      <c r="A249" s="6"/>
      <c r="B249" s="6"/>
      <c r="C249" s="6"/>
      <c r="D249" s="2"/>
    </row>
    <row r="250" spans="1:4" ht="12.75" x14ac:dyDescent="0.2">
      <c r="A250" s="6"/>
      <c r="B250" s="6"/>
      <c r="C250" s="6"/>
      <c r="D250" s="2"/>
    </row>
    <row r="251" spans="1:4" ht="12.75" x14ac:dyDescent="0.2">
      <c r="A251" s="6"/>
      <c r="B251" s="6"/>
      <c r="C251" s="6"/>
      <c r="D251" s="2"/>
    </row>
    <row r="252" spans="1:4" ht="12.75" x14ac:dyDescent="0.2">
      <c r="A252" s="6"/>
      <c r="B252" s="6"/>
      <c r="C252" s="6"/>
      <c r="D252" s="2"/>
    </row>
    <row r="253" spans="1:4" ht="12.75" x14ac:dyDescent="0.2">
      <c r="A253" s="6"/>
      <c r="B253" s="6"/>
      <c r="C253" s="6"/>
      <c r="D253" s="2"/>
    </row>
    <row r="254" spans="1:4" ht="12.75" x14ac:dyDescent="0.2">
      <c r="A254" s="6"/>
      <c r="B254" s="6"/>
      <c r="C254" s="6"/>
      <c r="D254" s="2"/>
    </row>
    <row r="255" spans="1:4" ht="12.75" x14ac:dyDescent="0.2">
      <c r="A255" s="6"/>
      <c r="B255" s="6"/>
      <c r="C255" s="6"/>
      <c r="D255" s="2"/>
    </row>
    <row r="256" spans="1:4" ht="12.75" x14ac:dyDescent="0.2">
      <c r="A256" s="6"/>
      <c r="B256" s="6"/>
      <c r="C256" s="6"/>
      <c r="D256" s="2"/>
    </row>
    <row r="257" spans="1:4" ht="12.75" x14ac:dyDescent="0.2">
      <c r="A257" s="6"/>
      <c r="B257" s="6"/>
      <c r="C257" s="6"/>
      <c r="D257" s="2"/>
    </row>
    <row r="258" spans="1:4" ht="12.75" x14ac:dyDescent="0.2">
      <c r="A258" s="6"/>
      <c r="B258" s="6"/>
      <c r="C258" s="6"/>
      <c r="D258" s="2"/>
    </row>
    <row r="259" spans="1:4" ht="12.75" x14ac:dyDescent="0.2">
      <c r="A259" s="6"/>
      <c r="B259" s="6"/>
      <c r="C259" s="6"/>
      <c r="D259" s="2"/>
    </row>
    <row r="260" spans="1:4" ht="12.75" x14ac:dyDescent="0.2">
      <c r="A260" s="6"/>
      <c r="B260" s="6"/>
      <c r="C260" s="6"/>
      <c r="D260" s="2"/>
    </row>
    <row r="261" spans="1:4" ht="12.75" x14ac:dyDescent="0.2">
      <c r="A261" s="6"/>
      <c r="B261" s="6"/>
      <c r="C261" s="6"/>
      <c r="D261" s="2"/>
    </row>
    <row r="262" spans="1:4" ht="12.75" x14ac:dyDescent="0.2">
      <c r="A262" s="6"/>
      <c r="B262" s="6"/>
      <c r="C262" s="6"/>
      <c r="D262" s="2"/>
    </row>
    <row r="263" spans="1:4" ht="12.75" x14ac:dyDescent="0.2">
      <c r="A263" s="6"/>
      <c r="B263" s="6"/>
      <c r="C263" s="6"/>
      <c r="D263" s="2"/>
    </row>
    <row r="264" spans="1:4" ht="12.75" x14ac:dyDescent="0.2">
      <c r="A264" s="6"/>
      <c r="B264" s="6"/>
      <c r="C264" s="6"/>
      <c r="D264" s="2"/>
    </row>
    <row r="265" spans="1:4" ht="12.75" x14ac:dyDescent="0.2">
      <c r="A265" s="6"/>
      <c r="B265" s="6"/>
      <c r="C265" s="6"/>
      <c r="D265" s="2"/>
    </row>
    <row r="266" spans="1:4" ht="12.75" x14ac:dyDescent="0.2">
      <c r="A266" s="6"/>
      <c r="B266" s="6"/>
      <c r="C266" s="6"/>
      <c r="D266" s="2"/>
    </row>
    <row r="267" spans="1:4" ht="12.75" x14ac:dyDescent="0.2">
      <c r="A267" s="6"/>
      <c r="B267" s="6"/>
      <c r="C267" s="6"/>
      <c r="D267" s="2"/>
    </row>
    <row r="268" spans="1:4" ht="12.75" x14ac:dyDescent="0.2">
      <c r="A268" s="6"/>
      <c r="B268" s="6"/>
      <c r="C268" s="6"/>
      <c r="D268" s="2"/>
    </row>
    <row r="269" spans="1:4" ht="12.75" x14ac:dyDescent="0.2">
      <c r="A269" s="6"/>
      <c r="B269" s="6"/>
      <c r="C269" s="6"/>
      <c r="D269" s="2"/>
    </row>
    <row r="270" spans="1:4" ht="12.75" x14ac:dyDescent="0.2">
      <c r="A270" s="6"/>
      <c r="B270" s="6"/>
      <c r="C270" s="6"/>
      <c r="D270" s="2"/>
    </row>
    <row r="271" spans="1:4" ht="12.75" x14ac:dyDescent="0.2">
      <c r="A271" s="6"/>
      <c r="B271" s="6"/>
      <c r="C271" s="6"/>
      <c r="D271" s="2"/>
    </row>
    <row r="272" spans="1:4" ht="12.75" x14ac:dyDescent="0.2">
      <c r="A272" s="6"/>
      <c r="B272" s="6"/>
      <c r="C272" s="6"/>
      <c r="D272" s="2"/>
    </row>
    <row r="273" spans="1:4" ht="12.75" x14ac:dyDescent="0.2">
      <c r="A273" s="6"/>
      <c r="B273" s="6"/>
      <c r="C273" s="6"/>
      <c r="D273" s="2"/>
    </row>
    <row r="274" spans="1:4" ht="12.75" x14ac:dyDescent="0.2">
      <c r="A274" s="6"/>
      <c r="B274" s="6"/>
      <c r="C274" s="6"/>
      <c r="D274" s="2"/>
    </row>
    <row r="275" spans="1:4" ht="12.75" x14ac:dyDescent="0.2">
      <c r="A275" s="6"/>
      <c r="B275" s="6"/>
      <c r="C275" s="6"/>
      <c r="D275" s="2"/>
    </row>
    <row r="276" spans="1:4" ht="12.75" x14ac:dyDescent="0.2">
      <c r="A276" s="6"/>
      <c r="B276" s="6"/>
      <c r="C276" s="6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</sheetData>
  <pageMargins left="0.7" right="0.7" top="0.75" bottom="0.75" header="0.3" footer="0.3"/>
  <pageSetup paperSize="9" orientation="portrait" verticalDpi="0" copies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workbookViewId="0">
      <selection activeCell="E28" sqref="E28"/>
    </sheetView>
  </sheetViews>
  <sheetFormatPr defaultRowHeight="11.25" x14ac:dyDescent="0.2"/>
  <cols>
    <col min="1" max="1" width="4.1640625" customWidth="1"/>
    <col min="2" max="2" width="87.1640625" customWidth="1"/>
    <col min="3" max="3" width="20.6640625" customWidth="1"/>
    <col min="5" max="5" width="9.5" bestFit="1" customWidth="1"/>
  </cols>
  <sheetData>
    <row r="1" spans="1:5" ht="12" x14ac:dyDescent="0.2">
      <c r="A1" s="9"/>
      <c r="B1" s="106" t="s">
        <v>43</v>
      </c>
      <c r="C1" s="9"/>
    </row>
    <row r="2" spans="1:5" ht="13.5" x14ac:dyDescent="0.25">
      <c r="A2" s="9"/>
      <c r="B2" s="79"/>
      <c r="C2" s="9"/>
    </row>
    <row r="3" spans="1:5" ht="12" x14ac:dyDescent="0.2">
      <c r="A3" s="10"/>
      <c r="B3" s="44" t="s">
        <v>32</v>
      </c>
      <c r="C3" s="192">
        <v>3618.5</v>
      </c>
    </row>
    <row r="4" spans="1:5" ht="13.5" x14ac:dyDescent="0.25">
      <c r="A4" s="193"/>
      <c r="B4" s="194" t="s">
        <v>282</v>
      </c>
      <c r="C4" s="104"/>
    </row>
    <row r="5" spans="1:5" ht="10.9" customHeight="1" x14ac:dyDescent="0.2">
      <c r="A5" s="12"/>
      <c r="B5" s="195" t="s">
        <v>44</v>
      </c>
      <c r="C5" s="142">
        <v>720817.8</v>
      </c>
    </row>
    <row r="6" spans="1:5" ht="10.9" customHeight="1" x14ac:dyDescent="0.2">
      <c r="A6" s="12"/>
      <c r="B6" s="43" t="s">
        <v>45</v>
      </c>
      <c r="C6" s="142">
        <v>688429.46</v>
      </c>
    </row>
    <row r="7" spans="1:5" ht="10.9" customHeight="1" x14ac:dyDescent="0.2">
      <c r="A7" s="12"/>
      <c r="B7" s="43" t="s">
        <v>46</v>
      </c>
      <c r="C7" s="142">
        <v>787846.34</v>
      </c>
      <c r="E7" s="45"/>
    </row>
    <row r="8" spans="1:5" ht="5.45" customHeight="1" x14ac:dyDescent="0.2">
      <c r="A8" s="12"/>
      <c r="B8" s="196"/>
      <c r="C8" s="70"/>
    </row>
    <row r="9" spans="1:5" ht="14.45" customHeight="1" thickBot="1" x14ac:dyDescent="0.25">
      <c r="A9" s="69"/>
      <c r="B9" s="197" t="s">
        <v>50</v>
      </c>
      <c r="C9" s="198" t="s">
        <v>39</v>
      </c>
    </row>
    <row r="10" spans="1:5" ht="10.9" customHeight="1" thickBot="1" x14ac:dyDescent="0.25">
      <c r="A10" s="199">
        <v>1</v>
      </c>
      <c r="B10" s="200" t="s">
        <v>23</v>
      </c>
      <c r="C10" s="201">
        <v>109402.74</v>
      </c>
    </row>
    <row r="11" spans="1:5" ht="10.9" customHeight="1" x14ac:dyDescent="0.2">
      <c r="A11" s="13"/>
      <c r="B11" s="14" t="s">
        <v>26</v>
      </c>
      <c r="C11" s="7"/>
    </row>
    <row r="12" spans="1:5" ht="10.9" customHeight="1" x14ac:dyDescent="0.2">
      <c r="A12" s="13"/>
      <c r="B12" s="14" t="s">
        <v>28</v>
      </c>
      <c r="C12" s="8">
        <v>93011.81</v>
      </c>
    </row>
    <row r="13" spans="1:5" ht="10.9" customHeight="1" x14ac:dyDescent="0.2">
      <c r="A13" s="13"/>
      <c r="B13" s="14" t="s">
        <v>29</v>
      </c>
      <c r="C13" s="8"/>
    </row>
    <row r="14" spans="1:5" ht="10.9" customHeight="1" x14ac:dyDescent="0.2">
      <c r="A14" s="13"/>
      <c r="B14" s="14" t="s">
        <v>42</v>
      </c>
      <c r="C14" s="39">
        <v>14895.91</v>
      </c>
    </row>
    <row r="15" spans="1:5" ht="10.9" customHeight="1" thickBot="1" x14ac:dyDescent="0.25">
      <c r="A15" s="13"/>
      <c r="B15" s="14" t="s">
        <v>27</v>
      </c>
      <c r="C15" s="39">
        <v>1495.02</v>
      </c>
    </row>
    <row r="16" spans="1:5" ht="10.9" customHeight="1" thickBot="1" x14ac:dyDescent="0.25">
      <c r="A16" s="202">
        <v>2</v>
      </c>
      <c r="B16" s="200" t="s">
        <v>24</v>
      </c>
      <c r="C16" s="54">
        <v>479248.75999999995</v>
      </c>
    </row>
    <row r="17" spans="1:3" ht="10.9" customHeight="1" x14ac:dyDescent="0.2">
      <c r="A17" s="15"/>
      <c r="B17" s="16" t="s">
        <v>17</v>
      </c>
      <c r="C17" s="203"/>
    </row>
    <row r="18" spans="1:3" ht="10.9" customHeight="1" x14ac:dyDescent="0.2">
      <c r="A18" s="29"/>
      <c r="B18" s="17" t="s">
        <v>6</v>
      </c>
      <c r="C18" s="18"/>
    </row>
    <row r="19" spans="1:3" ht="10.9" customHeight="1" x14ac:dyDescent="0.2">
      <c r="A19" s="29"/>
      <c r="B19" s="19" t="s">
        <v>7</v>
      </c>
      <c r="C19" s="39"/>
    </row>
    <row r="20" spans="1:3" ht="10.9" customHeight="1" x14ac:dyDescent="0.2">
      <c r="A20" s="29"/>
      <c r="B20" s="19" t="s">
        <v>9</v>
      </c>
      <c r="C20" s="20"/>
    </row>
    <row r="21" spans="1:3" ht="10.9" customHeight="1" x14ac:dyDescent="0.2">
      <c r="A21" s="29"/>
      <c r="B21" s="19" t="s">
        <v>8</v>
      </c>
      <c r="C21" s="39">
        <v>261568.45</v>
      </c>
    </row>
    <row r="22" spans="1:3" ht="10.9" customHeight="1" x14ac:dyDescent="0.2">
      <c r="A22" s="29"/>
      <c r="B22" s="19" t="s">
        <v>10</v>
      </c>
      <c r="C22" s="20"/>
    </row>
    <row r="23" spans="1:3" ht="10.9" customHeight="1" x14ac:dyDescent="0.2">
      <c r="A23" s="29"/>
      <c r="B23" s="19" t="s">
        <v>11</v>
      </c>
      <c r="C23" s="20"/>
    </row>
    <row r="24" spans="1:3" ht="10.9" customHeight="1" x14ac:dyDescent="0.2">
      <c r="A24" s="29"/>
      <c r="B24" s="19" t="s">
        <v>12</v>
      </c>
      <c r="C24" s="20"/>
    </row>
    <row r="25" spans="1:3" ht="10.9" customHeight="1" x14ac:dyDescent="0.2">
      <c r="A25" s="29"/>
      <c r="B25" s="19" t="s">
        <v>13</v>
      </c>
      <c r="C25" s="20"/>
    </row>
    <row r="26" spans="1:3" ht="10.9" customHeight="1" x14ac:dyDescent="0.2">
      <c r="A26" s="29"/>
      <c r="B26" s="17" t="s">
        <v>92</v>
      </c>
      <c r="C26" s="84">
        <v>22875.63</v>
      </c>
    </row>
    <row r="27" spans="1:3" ht="10.9" customHeight="1" x14ac:dyDescent="0.2">
      <c r="A27" s="29"/>
      <c r="B27" s="19" t="s">
        <v>93</v>
      </c>
      <c r="C27" s="39">
        <v>14403.1</v>
      </c>
    </row>
    <row r="28" spans="1:3" ht="10.9" customHeight="1" x14ac:dyDescent="0.2">
      <c r="A28" s="29"/>
      <c r="B28" s="19" t="s">
        <v>94</v>
      </c>
      <c r="C28" s="39">
        <v>2896.41</v>
      </c>
    </row>
    <row r="29" spans="1:3" ht="10.9" customHeight="1" x14ac:dyDescent="0.2">
      <c r="A29" s="29"/>
      <c r="B29" s="122" t="s">
        <v>95</v>
      </c>
      <c r="C29" s="40">
        <v>1657.68</v>
      </c>
    </row>
    <row r="30" spans="1:3" ht="10.9" customHeight="1" x14ac:dyDescent="0.2">
      <c r="A30" s="29"/>
      <c r="B30" s="41" t="s">
        <v>14</v>
      </c>
      <c r="C30" s="84"/>
    </row>
    <row r="31" spans="1:3" ht="10.9" customHeight="1" x14ac:dyDescent="0.2">
      <c r="A31" s="29"/>
      <c r="B31" s="22" t="s">
        <v>90</v>
      </c>
      <c r="C31" s="20">
        <v>2470.92</v>
      </c>
    </row>
    <row r="32" spans="1:3" ht="10.9" customHeight="1" x14ac:dyDescent="0.2">
      <c r="A32" s="29"/>
      <c r="B32" s="22" t="s">
        <v>38</v>
      </c>
      <c r="C32" s="39">
        <v>3472.2</v>
      </c>
    </row>
    <row r="33" spans="1:3" ht="10.9" customHeight="1" x14ac:dyDescent="0.2">
      <c r="A33" s="29"/>
      <c r="B33" s="22" t="s">
        <v>37</v>
      </c>
      <c r="C33" s="39"/>
    </row>
    <row r="34" spans="1:3" ht="10.9" customHeight="1" x14ac:dyDescent="0.2">
      <c r="A34" s="29"/>
      <c r="B34" s="22" t="s">
        <v>36</v>
      </c>
      <c r="C34" s="39">
        <v>398.86</v>
      </c>
    </row>
    <row r="35" spans="1:3" ht="10.9" customHeight="1" x14ac:dyDescent="0.2">
      <c r="A35" s="29"/>
      <c r="B35" s="42" t="s">
        <v>35</v>
      </c>
      <c r="C35" s="40">
        <v>141533.70000000001</v>
      </c>
    </row>
    <row r="36" spans="1:3" ht="10.9" customHeight="1" x14ac:dyDescent="0.2">
      <c r="A36" s="24"/>
      <c r="B36" s="25" t="s">
        <v>18</v>
      </c>
      <c r="C36" s="204"/>
    </row>
    <row r="37" spans="1:3" ht="10.9" customHeight="1" x14ac:dyDescent="0.2">
      <c r="A37" s="27"/>
      <c r="B37" s="28" t="s">
        <v>15</v>
      </c>
      <c r="C37" s="18"/>
    </row>
    <row r="38" spans="1:3" ht="10.9" customHeight="1" x14ac:dyDescent="0.2">
      <c r="A38" s="29"/>
      <c r="B38" s="30" t="s">
        <v>20</v>
      </c>
      <c r="C38" s="39">
        <v>15752.96</v>
      </c>
    </row>
    <row r="39" spans="1:3" ht="10.9" customHeight="1" x14ac:dyDescent="0.2">
      <c r="A39" s="29"/>
      <c r="B39" s="30" t="s">
        <v>21</v>
      </c>
      <c r="C39" s="20"/>
    </row>
    <row r="40" spans="1:3" ht="10.9" customHeight="1" x14ac:dyDescent="0.2">
      <c r="A40" s="29"/>
      <c r="B40" s="30" t="s">
        <v>22</v>
      </c>
      <c r="C40" s="20"/>
    </row>
    <row r="41" spans="1:3" ht="10.9" customHeight="1" thickBot="1" x14ac:dyDescent="0.25">
      <c r="A41" s="29"/>
      <c r="B41" s="31" t="s">
        <v>55</v>
      </c>
      <c r="C41" s="39">
        <v>12218.85</v>
      </c>
    </row>
    <row r="42" spans="1:3" ht="10.9" customHeight="1" thickBot="1" x14ac:dyDescent="0.25">
      <c r="A42" s="205">
        <v>3</v>
      </c>
      <c r="B42" s="206" t="s">
        <v>0</v>
      </c>
      <c r="C42" s="85">
        <v>26053.200000000001</v>
      </c>
    </row>
    <row r="43" spans="1:3" ht="10.9" customHeight="1" thickBot="1" x14ac:dyDescent="0.25">
      <c r="A43" s="207">
        <v>4</v>
      </c>
      <c r="B43" s="208" t="s">
        <v>25</v>
      </c>
      <c r="C43" s="54">
        <v>35388.93</v>
      </c>
    </row>
    <row r="44" spans="1:3" ht="10.9" customHeight="1" thickBot="1" x14ac:dyDescent="0.25">
      <c r="A44" s="209">
        <v>5</v>
      </c>
      <c r="B44" s="210" t="s">
        <v>1</v>
      </c>
      <c r="C44" s="115">
        <v>10000</v>
      </c>
    </row>
    <row r="45" spans="1:3" ht="10.9" customHeight="1" thickBot="1" x14ac:dyDescent="0.25">
      <c r="A45" s="211">
        <v>6</v>
      </c>
      <c r="B45" s="212" t="s">
        <v>2</v>
      </c>
      <c r="C45" s="54">
        <v>177665</v>
      </c>
    </row>
    <row r="46" spans="1:3" ht="10.9" customHeight="1" x14ac:dyDescent="0.2">
      <c r="A46" s="213"/>
      <c r="B46" s="214" t="s">
        <v>300</v>
      </c>
      <c r="C46" s="7">
        <v>9000</v>
      </c>
    </row>
    <row r="47" spans="1:3" ht="10.9" customHeight="1" x14ac:dyDescent="0.2">
      <c r="A47" s="213"/>
      <c r="B47" s="76" t="s">
        <v>301</v>
      </c>
      <c r="C47" s="7">
        <v>10384</v>
      </c>
    </row>
    <row r="48" spans="1:3" ht="10.9" customHeight="1" x14ac:dyDescent="0.2">
      <c r="A48" s="213"/>
      <c r="B48" s="76" t="s">
        <v>302</v>
      </c>
      <c r="C48" s="7">
        <v>3500</v>
      </c>
    </row>
    <row r="49" spans="1:3" ht="10.9" customHeight="1" x14ac:dyDescent="0.2">
      <c r="A49" s="213"/>
      <c r="B49" s="215" t="s">
        <v>236</v>
      </c>
      <c r="C49" s="20">
        <v>150000</v>
      </c>
    </row>
    <row r="50" spans="1:3" ht="10.9" customHeight="1" thickBot="1" x14ac:dyDescent="0.25">
      <c r="A50" s="213"/>
      <c r="B50" s="216" t="s">
        <v>303</v>
      </c>
      <c r="C50" s="7">
        <v>4781</v>
      </c>
    </row>
    <row r="51" spans="1:3" ht="10.9" customHeight="1" x14ac:dyDescent="0.2">
      <c r="A51" s="217">
        <v>7</v>
      </c>
      <c r="B51" s="218" t="s">
        <v>48</v>
      </c>
      <c r="C51" s="219">
        <v>45810.21</v>
      </c>
    </row>
    <row r="52" spans="1:3" ht="10.9" customHeight="1" thickBot="1" x14ac:dyDescent="0.25">
      <c r="A52" s="220"/>
      <c r="B52" s="221" t="s">
        <v>48</v>
      </c>
      <c r="C52" s="222">
        <v>54277.5</v>
      </c>
    </row>
    <row r="53" spans="1:3" ht="10.9" customHeight="1" x14ac:dyDescent="0.2">
      <c r="A53" s="223"/>
      <c r="B53" s="224"/>
      <c r="C53" s="225"/>
    </row>
    <row r="54" spans="1:3" ht="10.9" customHeight="1" x14ac:dyDescent="0.2">
      <c r="A54" s="226"/>
      <c r="B54" s="227"/>
      <c r="C54" s="228"/>
    </row>
    <row r="55" spans="1:3" ht="10.9" customHeight="1" x14ac:dyDescent="0.2">
      <c r="A55" s="226"/>
      <c r="B55" s="227"/>
      <c r="C55" s="228"/>
    </row>
    <row r="56" spans="1:3" ht="10.9" customHeight="1" x14ac:dyDescent="0.2">
      <c r="A56" s="226"/>
      <c r="B56" s="227"/>
      <c r="C56" s="228"/>
    </row>
    <row r="57" spans="1:3" ht="5.45" customHeight="1" thickBot="1" x14ac:dyDescent="0.25">
      <c r="A57" s="229"/>
      <c r="B57" s="230"/>
      <c r="C57" s="231"/>
    </row>
    <row r="58" spans="1:3" ht="10.9" customHeight="1" thickBot="1" x14ac:dyDescent="0.25">
      <c r="A58" s="211"/>
      <c r="B58" s="232" t="s">
        <v>49</v>
      </c>
      <c r="C58" s="233" t="s">
        <v>39</v>
      </c>
    </row>
    <row r="59" spans="1:3" ht="10.9" customHeight="1" x14ac:dyDescent="0.2">
      <c r="A59" s="38"/>
      <c r="B59" s="62" t="s">
        <v>52</v>
      </c>
      <c r="C59" s="130">
        <v>21700</v>
      </c>
    </row>
    <row r="60" spans="1:3" ht="10.9" customHeight="1" x14ac:dyDescent="0.2">
      <c r="A60" s="38"/>
      <c r="B60" s="43" t="s">
        <v>44</v>
      </c>
      <c r="C60" s="59">
        <v>74596.2</v>
      </c>
    </row>
    <row r="61" spans="1:3" ht="10.9" customHeight="1" x14ac:dyDescent="0.2">
      <c r="A61" s="38"/>
      <c r="B61" s="43" t="s">
        <v>45</v>
      </c>
      <c r="C61" s="123">
        <v>329392.37</v>
      </c>
    </row>
    <row r="62" spans="1:3" ht="10.9" customHeight="1" x14ac:dyDescent="0.2">
      <c r="A62" s="38"/>
      <c r="B62" s="43" t="s">
        <v>46</v>
      </c>
      <c r="C62" s="59">
        <v>231493</v>
      </c>
    </row>
    <row r="63" spans="1:3" ht="10.9" customHeight="1" x14ac:dyDescent="0.2">
      <c r="A63" s="38"/>
      <c r="B63" s="43"/>
      <c r="C63" s="59"/>
    </row>
    <row r="64" spans="1:3" ht="10.9" customHeight="1" thickBot="1" x14ac:dyDescent="0.25">
      <c r="A64" s="183"/>
      <c r="B64" s="234" t="s">
        <v>53</v>
      </c>
      <c r="C64" s="235">
        <v>119599.37</v>
      </c>
    </row>
    <row r="65" spans="1:3" ht="10.9" customHeight="1" thickBot="1" x14ac:dyDescent="0.25">
      <c r="A65" s="211">
        <v>8</v>
      </c>
      <c r="B65" s="117" t="s">
        <v>3</v>
      </c>
      <c r="C65" s="54">
        <v>231493</v>
      </c>
    </row>
    <row r="66" spans="1:3" ht="10.9" customHeight="1" x14ac:dyDescent="0.2">
      <c r="A66" s="236"/>
      <c r="B66" s="237" t="s">
        <v>299</v>
      </c>
      <c r="C66" s="238">
        <v>202204</v>
      </c>
    </row>
    <row r="67" spans="1:3" ht="10.9" customHeight="1" x14ac:dyDescent="0.2">
      <c r="A67" s="32"/>
      <c r="B67" s="239" t="s">
        <v>4</v>
      </c>
      <c r="C67" s="34">
        <v>29289</v>
      </c>
    </row>
    <row r="68" spans="1:3" ht="10.9" customHeight="1" x14ac:dyDescent="0.2">
      <c r="A68" s="152"/>
      <c r="B68" s="240" t="s">
        <v>80</v>
      </c>
      <c r="C68" s="241" t="s">
        <v>81</v>
      </c>
    </row>
    <row r="69" spans="1:3" ht="10.9" customHeight="1" x14ac:dyDescent="0.2">
      <c r="A69" s="124"/>
      <c r="B69" s="242"/>
      <c r="C69" s="243" t="s">
        <v>82</v>
      </c>
    </row>
    <row r="70" spans="1:3" ht="10.9" customHeight="1" x14ac:dyDescent="0.2">
      <c r="A70" s="124"/>
      <c r="B70" s="244" t="s">
        <v>24</v>
      </c>
      <c r="C70" s="244">
        <v>6.6</v>
      </c>
    </row>
    <row r="71" spans="1:3" ht="10.9" customHeight="1" x14ac:dyDescent="0.2">
      <c r="A71" s="124"/>
      <c r="B71" s="244" t="s">
        <v>78</v>
      </c>
      <c r="C71" s="244">
        <v>3.19</v>
      </c>
    </row>
    <row r="72" spans="1:3" ht="10.9" customHeight="1" x14ac:dyDescent="0.2">
      <c r="A72" s="124"/>
      <c r="B72" s="244" t="s">
        <v>77</v>
      </c>
      <c r="C72" s="244">
        <v>3.96</v>
      </c>
    </row>
    <row r="73" spans="1:3" ht="10.9" customHeight="1" x14ac:dyDescent="0.2">
      <c r="A73" s="124"/>
      <c r="B73" s="244" t="s">
        <v>76</v>
      </c>
      <c r="C73" s="244">
        <v>1.3</v>
      </c>
    </row>
    <row r="74" spans="1:3" ht="10.9" customHeight="1" x14ac:dyDescent="0.2">
      <c r="A74" s="124"/>
      <c r="B74" s="244" t="s">
        <v>75</v>
      </c>
      <c r="C74" s="244">
        <v>1.65</v>
      </c>
    </row>
    <row r="75" spans="1:3" ht="10.9" customHeight="1" x14ac:dyDescent="0.2">
      <c r="A75" s="124"/>
      <c r="B75" s="244" t="s">
        <v>48</v>
      </c>
      <c r="C75" s="244">
        <v>2.5</v>
      </c>
    </row>
    <row r="76" spans="1:3" ht="10.9" customHeight="1" x14ac:dyDescent="0.2">
      <c r="A76" s="124"/>
      <c r="B76" s="245" t="s">
        <v>1</v>
      </c>
      <c r="C76" s="245">
        <v>0.4</v>
      </c>
    </row>
    <row r="77" spans="1:3" ht="10.9" customHeight="1" x14ac:dyDescent="0.2">
      <c r="A77" s="124"/>
      <c r="B77" s="245"/>
      <c r="C77" s="245"/>
    </row>
    <row r="78" spans="1:3" ht="10.9" customHeight="1" x14ac:dyDescent="0.2">
      <c r="A78" s="124"/>
      <c r="B78" s="244" t="s">
        <v>79</v>
      </c>
      <c r="C78" s="244">
        <v>19.599999999999998</v>
      </c>
    </row>
    <row r="79" spans="1:3" ht="10.9" customHeight="1" x14ac:dyDescent="0.2">
      <c r="A79" s="124"/>
      <c r="B79" s="246"/>
      <c r="C79" s="246"/>
    </row>
    <row r="80" spans="1:3" ht="10.9" customHeight="1" x14ac:dyDescent="0.2">
      <c r="A80" s="124"/>
      <c r="B80" s="247"/>
      <c r="C80" s="247"/>
    </row>
    <row r="81" spans="1:3" ht="10.9" customHeight="1" x14ac:dyDescent="0.2">
      <c r="A81" s="124"/>
      <c r="B81" s="244" t="s">
        <v>49</v>
      </c>
      <c r="C81" s="248">
        <v>2</v>
      </c>
    </row>
    <row r="82" spans="1:3" ht="10.9" customHeight="1" x14ac:dyDescent="0.2">
      <c r="A82" s="124"/>
      <c r="B82" s="246"/>
      <c r="C82" s="249"/>
    </row>
    <row r="83" spans="1:3" ht="10.9" customHeight="1" x14ac:dyDescent="0.2">
      <c r="A83" s="124"/>
      <c r="B83" s="246"/>
      <c r="C83" s="249"/>
    </row>
    <row r="84" spans="1:3" ht="10.9" customHeight="1" x14ac:dyDescent="0.2">
      <c r="A84" s="124"/>
      <c r="B84" s="245" t="s">
        <v>253</v>
      </c>
      <c r="C84" s="250">
        <v>35</v>
      </c>
    </row>
    <row r="85" spans="1:3" ht="10.9" customHeight="1" x14ac:dyDescent="0.2">
      <c r="A85" s="242"/>
      <c r="B85" s="245" t="s">
        <v>254</v>
      </c>
      <c r="C85" s="250">
        <v>35.5</v>
      </c>
    </row>
    <row r="86" spans="1:3" ht="10.9" customHeight="1" x14ac:dyDescent="0.2">
      <c r="A86" s="2"/>
      <c r="B86" s="251"/>
      <c r="C86" s="251"/>
    </row>
    <row r="87" spans="1:3" ht="10.9" customHeight="1" x14ac:dyDescent="0.2">
      <c r="A87" s="2"/>
      <c r="B87" s="251"/>
      <c r="C87" s="251"/>
    </row>
    <row r="88" spans="1:3" ht="10.9" customHeight="1" x14ac:dyDescent="0.2">
      <c r="A88" s="2"/>
      <c r="B88" s="252" t="s">
        <v>31</v>
      </c>
      <c r="C88" s="253" t="s">
        <v>30</v>
      </c>
    </row>
    <row r="89" spans="1:3" ht="10.9" customHeight="1" x14ac:dyDescent="0.2">
      <c r="A89" s="2"/>
      <c r="B89" s="2"/>
      <c r="C89" s="2"/>
    </row>
    <row r="90" spans="1:3" ht="10.9" customHeight="1" x14ac:dyDescent="0.2">
      <c r="A90" s="2"/>
      <c r="B90" s="2"/>
      <c r="C90" s="2"/>
    </row>
    <row r="91" spans="1:3" ht="10.9" customHeight="1" x14ac:dyDescent="0.2">
      <c r="A91" s="2"/>
      <c r="B91" s="254" t="s">
        <v>397</v>
      </c>
      <c r="C91" s="254">
        <v>329392.37</v>
      </c>
    </row>
    <row r="92" spans="1:3" ht="10.9" customHeight="1" x14ac:dyDescent="0.2">
      <c r="A92" s="2"/>
      <c r="B92" s="255" t="s">
        <v>392</v>
      </c>
      <c r="C92" s="255"/>
    </row>
    <row r="93" spans="1:3" ht="10.9" customHeight="1" x14ac:dyDescent="0.2">
      <c r="A93" s="2"/>
      <c r="B93" s="255" t="s">
        <v>398</v>
      </c>
      <c r="C93" s="255">
        <v>79680</v>
      </c>
    </row>
    <row r="94" spans="1:3" ht="10.9" customHeight="1" x14ac:dyDescent="0.2">
      <c r="A94" s="2"/>
      <c r="B94" s="255" t="s">
        <v>399</v>
      </c>
      <c r="C94" s="255">
        <v>135954</v>
      </c>
    </row>
    <row r="95" spans="1:3" ht="10.9" customHeight="1" x14ac:dyDescent="0.2">
      <c r="A95" s="2"/>
      <c r="B95" s="255" t="s">
        <v>393</v>
      </c>
      <c r="C95" s="255">
        <v>74317.97</v>
      </c>
    </row>
    <row r="96" spans="1:3" ht="10.9" customHeight="1" x14ac:dyDescent="0.2">
      <c r="A96" s="2"/>
      <c r="B96" s="255" t="s">
        <v>394</v>
      </c>
      <c r="C96" s="255">
        <v>24668.9</v>
      </c>
    </row>
    <row r="97" spans="1:3" ht="10.9" customHeight="1" x14ac:dyDescent="0.2">
      <c r="A97" s="2"/>
      <c r="B97" s="255" t="s">
        <v>395</v>
      </c>
      <c r="C97" s="255">
        <v>11198.22</v>
      </c>
    </row>
    <row r="98" spans="1:3" ht="10.9" customHeight="1" x14ac:dyDescent="0.2">
      <c r="A98" s="2"/>
      <c r="B98" s="255" t="s">
        <v>396</v>
      </c>
      <c r="C98" s="255">
        <v>3573.28</v>
      </c>
    </row>
    <row r="99" spans="1:3" ht="10.9" customHeight="1" x14ac:dyDescent="0.2"/>
    <row r="100" spans="1:3" ht="10.9" customHeight="1" x14ac:dyDescent="0.2"/>
    <row r="101" spans="1:3" ht="10.9" customHeight="1" x14ac:dyDescent="0.2"/>
    <row r="102" spans="1:3" ht="10.9" customHeight="1" x14ac:dyDescent="0.2"/>
    <row r="103" spans="1:3" ht="10.9" customHeight="1" x14ac:dyDescent="0.2"/>
    <row r="104" spans="1:3" ht="10.9" customHeight="1" x14ac:dyDescent="0.2"/>
    <row r="105" spans="1:3" ht="10.9" customHeight="1" x14ac:dyDescent="0.2"/>
    <row r="106" spans="1:3" ht="10.9" customHeight="1" x14ac:dyDescent="0.2"/>
    <row r="107" spans="1:3" ht="10.9" customHeight="1" x14ac:dyDescent="0.2"/>
    <row r="108" spans="1:3" ht="10.9" customHeight="1" x14ac:dyDescent="0.2"/>
    <row r="109" spans="1:3" ht="10.9" customHeight="1" x14ac:dyDescent="0.2"/>
    <row r="110" spans="1:3" ht="10.9" customHeight="1" x14ac:dyDescent="0.2"/>
    <row r="111" spans="1:3" ht="10.9" customHeight="1" x14ac:dyDescent="0.2"/>
    <row r="112" spans="1:3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workbookViewId="0">
      <selection activeCell="C56" sqref="C56"/>
    </sheetView>
  </sheetViews>
  <sheetFormatPr defaultRowHeight="11.25" x14ac:dyDescent="0.2"/>
  <cols>
    <col min="1" max="1" width="3.6640625" customWidth="1"/>
    <col min="2" max="2" width="87.6640625" customWidth="1"/>
    <col min="3" max="3" width="21" customWidth="1"/>
    <col min="5" max="5" width="9.5" bestFit="1" customWidth="1"/>
  </cols>
  <sheetData>
    <row r="1" spans="1:5" ht="12" x14ac:dyDescent="0.2">
      <c r="A1" s="9"/>
      <c r="B1" s="106" t="s">
        <v>43</v>
      </c>
      <c r="C1" s="9"/>
    </row>
    <row r="2" spans="1:5" ht="13.5" x14ac:dyDescent="0.25">
      <c r="A2" s="9"/>
      <c r="B2" s="79"/>
      <c r="C2" s="9"/>
    </row>
    <row r="3" spans="1:5" ht="12" x14ac:dyDescent="0.2">
      <c r="A3" s="10"/>
      <c r="B3" s="44" t="s">
        <v>32</v>
      </c>
      <c r="C3" s="11">
        <v>3204.7</v>
      </c>
    </row>
    <row r="4" spans="1:5" ht="13.5" x14ac:dyDescent="0.25">
      <c r="A4" s="104"/>
      <c r="B4" s="103" t="s">
        <v>150</v>
      </c>
      <c r="C4" s="141"/>
    </row>
    <row r="5" spans="1:5" ht="10.9" customHeight="1" x14ac:dyDescent="0.2">
      <c r="A5" s="12"/>
      <c r="B5" s="47" t="s">
        <v>44</v>
      </c>
      <c r="C5" s="142">
        <v>646837.54</v>
      </c>
    </row>
    <row r="6" spans="1:5" ht="10.9" customHeight="1" x14ac:dyDescent="0.2">
      <c r="A6" s="12"/>
      <c r="B6" s="43" t="s">
        <v>45</v>
      </c>
      <c r="C6" s="142">
        <v>605795.80000000005</v>
      </c>
    </row>
    <row r="7" spans="1:5" ht="10.9" customHeight="1" x14ac:dyDescent="0.2">
      <c r="A7" s="12"/>
      <c r="B7" s="43" t="s">
        <v>46</v>
      </c>
      <c r="C7" s="142">
        <f>C10+C16+C41+C42+C43+C44+C54+C55</f>
        <v>778069.46</v>
      </c>
      <c r="E7" s="45"/>
    </row>
    <row r="8" spans="1:5" ht="10.9" customHeight="1" x14ac:dyDescent="0.2">
      <c r="A8" s="12"/>
      <c r="B8" s="43"/>
      <c r="C8" s="143"/>
    </row>
    <row r="9" spans="1:5" ht="10.9" customHeight="1" thickBot="1" x14ac:dyDescent="0.25">
      <c r="A9" s="69"/>
      <c r="B9" s="68" t="s">
        <v>50</v>
      </c>
      <c r="C9" s="144" t="s">
        <v>39</v>
      </c>
    </row>
    <row r="10" spans="1:5" ht="10.9" customHeight="1" thickBot="1" x14ac:dyDescent="0.25">
      <c r="A10" s="65">
        <v>1</v>
      </c>
      <c r="B10" s="49" t="s">
        <v>23</v>
      </c>
      <c r="C10" s="55">
        <f>SUM(C11:C15)</f>
        <v>108823.91999999998</v>
      </c>
    </row>
    <row r="11" spans="1:5" ht="10.9" customHeight="1" x14ac:dyDescent="0.2">
      <c r="A11" s="13"/>
      <c r="B11" s="14" t="s">
        <v>26</v>
      </c>
      <c r="C11" s="7"/>
    </row>
    <row r="12" spans="1:5" ht="10.9" customHeight="1" x14ac:dyDescent="0.2">
      <c r="A12" s="13"/>
      <c r="B12" s="14" t="s">
        <v>28</v>
      </c>
      <c r="C12" s="7">
        <v>84372.479999999996</v>
      </c>
    </row>
    <row r="13" spans="1:5" ht="10.9" customHeight="1" x14ac:dyDescent="0.2">
      <c r="A13" s="13"/>
      <c r="B13" s="14" t="s">
        <v>29</v>
      </c>
      <c r="C13" s="8"/>
    </row>
    <row r="14" spans="1:5" ht="10.9" customHeight="1" x14ac:dyDescent="0.2">
      <c r="A14" s="13"/>
      <c r="B14" s="14" t="s">
        <v>42</v>
      </c>
      <c r="C14" s="39">
        <v>21877.79</v>
      </c>
    </row>
    <row r="15" spans="1:5" ht="10.9" customHeight="1" thickBot="1" x14ac:dyDescent="0.25">
      <c r="A15" s="13"/>
      <c r="B15" s="14" t="s">
        <v>27</v>
      </c>
      <c r="C15" s="39">
        <v>2573.65</v>
      </c>
    </row>
    <row r="16" spans="1:5" ht="10.9" customHeight="1" thickBot="1" x14ac:dyDescent="0.25">
      <c r="A16" s="66">
        <v>2</v>
      </c>
      <c r="B16" s="50" t="s">
        <v>24</v>
      </c>
      <c r="C16" s="54">
        <f>SUM(C18:C40)</f>
        <v>314842.3</v>
      </c>
    </row>
    <row r="17" spans="1:3" ht="10.9" customHeight="1" x14ac:dyDescent="0.2">
      <c r="A17" s="15"/>
      <c r="B17" s="16" t="s">
        <v>17</v>
      </c>
      <c r="C17" s="145"/>
    </row>
    <row r="18" spans="1:3" ht="10.9" customHeight="1" x14ac:dyDescent="0.2">
      <c r="A18" s="29"/>
      <c r="B18" s="17" t="s">
        <v>6</v>
      </c>
      <c r="C18" s="18"/>
    </row>
    <row r="19" spans="1:3" ht="10.9" customHeight="1" x14ac:dyDescent="0.2">
      <c r="A19" s="29"/>
      <c r="B19" s="19" t="s">
        <v>7</v>
      </c>
      <c r="C19" s="39"/>
    </row>
    <row r="20" spans="1:3" ht="10.9" customHeight="1" x14ac:dyDescent="0.2">
      <c r="A20" s="29"/>
      <c r="B20" s="19" t="s">
        <v>9</v>
      </c>
      <c r="C20" s="20"/>
    </row>
    <row r="21" spans="1:3" ht="10.9" customHeight="1" x14ac:dyDescent="0.2">
      <c r="A21" s="29"/>
      <c r="B21" s="19" t="s">
        <v>8</v>
      </c>
      <c r="C21" s="39">
        <v>100316.15</v>
      </c>
    </row>
    <row r="22" spans="1:3" ht="10.9" customHeight="1" x14ac:dyDescent="0.2">
      <c r="A22" s="29"/>
      <c r="B22" s="19" t="s">
        <v>10</v>
      </c>
      <c r="C22" s="20"/>
    </row>
    <row r="23" spans="1:3" ht="10.9" customHeight="1" x14ac:dyDescent="0.2">
      <c r="A23" s="29"/>
      <c r="B23" s="19" t="s">
        <v>11</v>
      </c>
      <c r="C23" s="20"/>
    </row>
    <row r="24" spans="1:3" ht="10.9" customHeight="1" x14ac:dyDescent="0.2">
      <c r="A24" s="29"/>
      <c r="B24" s="19" t="s">
        <v>12</v>
      </c>
      <c r="C24" s="20"/>
    </row>
    <row r="25" spans="1:3" ht="10.9" customHeight="1" x14ac:dyDescent="0.2">
      <c r="A25" s="29"/>
      <c r="B25" s="19" t="s">
        <v>13</v>
      </c>
      <c r="C25" s="20"/>
    </row>
    <row r="26" spans="1:3" ht="10.9" customHeight="1" x14ac:dyDescent="0.2">
      <c r="A26" s="29"/>
      <c r="B26" s="17" t="s">
        <v>92</v>
      </c>
      <c r="C26" s="84">
        <v>24058.6</v>
      </c>
    </row>
    <row r="27" spans="1:3" ht="10.9" customHeight="1" x14ac:dyDescent="0.2">
      <c r="A27" s="29"/>
      <c r="B27" s="19" t="s">
        <v>93</v>
      </c>
      <c r="C27" s="39">
        <v>12561.63</v>
      </c>
    </row>
    <row r="28" spans="1:3" ht="10.9" customHeight="1" x14ac:dyDescent="0.2">
      <c r="A28" s="29"/>
      <c r="B28" s="19" t="s">
        <v>94</v>
      </c>
      <c r="C28" s="39">
        <v>2565.0300000000002</v>
      </c>
    </row>
    <row r="29" spans="1:3" ht="10.9" customHeight="1" x14ac:dyDescent="0.2">
      <c r="A29" s="29"/>
      <c r="B29" s="122" t="s">
        <v>95</v>
      </c>
      <c r="C29" s="40">
        <v>1468.05</v>
      </c>
    </row>
    <row r="30" spans="1:3" ht="10.9" customHeight="1" x14ac:dyDescent="0.2">
      <c r="A30" s="29"/>
      <c r="B30" s="41" t="s">
        <v>14</v>
      </c>
      <c r="C30" s="84">
        <v>5836.34</v>
      </c>
    </row>
    <row r="31" spans="1:3" ht="10.9" customHeight="1" x14ac:dyDescent="0.2">
      <c r="A31" s="29"/>
      <c r="B31" s="22" t="s">
        <v>38</v>
      </c>
      <c r="C31" s="39">
        <v>11556.65</v>
      </c>
    </row>
    <row r="32" spans="1:3" ht="10.9" customHeight="1" x14ac:dyDescent="0.2">
      <c r="A32" s="29"/>
      <c r="B32" s="22" t="s">
        <v>37</v>
      </c>
      <c r="C32" s="39">
        <v>5200.49</v>
      </c>
    </row>
    <row r="33" spans="1:3" ht="10.9" customHeight="1" x14ac:dyDescent="0.2">
      <c r="A33" s="29"/>
      <c r="B33" s="22" t="s">
        <v>36</v>
      </c>
      <c r="C33" s="39">
        <v>353.22</v>
      </c>
    </row>
    <row r="34" spans="1:3" ht="10.9" customHeight="1" x14ac:dyDescent="0.2">
      <c r="A34" s="29"/>
      <c r="B34" s="42" t="s">
        <v>35</v>
      </c>
      <c r="C34" s="40">
        <v>125347.35</v>
      </c>
    </row>
    <row r="35" spans="1:3" ht="10.9" customHeight="1" x14ac:dyDescent="0.2">
      <c r="A35" s="24"/>
      <c r="B35" s="25" t="s">
        <v>18</v>
      </c>
      <c r="C35" s="26"/>
    </row>
    <row r="36" spans="1:3" ht="10.9" customHeight="1" x14ac:dyDescent="0.2">
      <c r="A36" s="27"/>
      <c r="B36" s="28" t="s">
        <v>15</v>
      </c>
      <c r="C36" s="18"/>
    </row>
    <row r="37" spans="1:3" ht="10.9" customHeight="1" x14ac:dyDescent="0.2">
      <c r="A37" s="29"/>
      <c r="B37" s="30" t="s">
        <v>20</v>
      </c>
      <c r="C37" s="39">
        <v>13951.5</v>
      </c>
    </row>
    <row r="38" spans="1:3" ht="10.9" customHeight="1" x14ac:dyDescent="0.2">
      <c r="A38" s="29"/>
      <c r="B38" s="30" t="s">
        <v>21</v>
      </c>
      <c r="C38" s="20"/>
    </row>
    <row r="39" spans="1:3" ht="10.9" customHeight="1" x14ac:dyDescent="0.2">
      <c r="A39" s="29"/>
      <c r="B39" s="30" t="s">
        <v>22</v>
      </c>
      <c r="C39" s="20"/>
    </row>
    <row r="40" spans="1:3" ht="10.9" customHeight="1" thickBot="1" x14ac:dyDescent="0.25">
      <c r="A40" s="29"/>
      <c r="B40" s="31" t="s">
        <v>55</v>
      </c>
      <c r="C40" s="39">
        <v>11627.29</v>
      </c>
    </row>
    <row r="41" spans="1:3" ht="10.9" customHeight="1" thickBot="1" x14ac:dyDescent="0.25">
      <c r="A41" s="146">
        <v>3</v>
      </c>
      <c r="B41" s="113" t="s">
        <v>0</v>
      </c>
      <c r="C41" s="85">
        <v>23266.12</v>
      </c>
    </row>
    <row r="42" spans="1:3" ht="10.9" customHeight="1" thickBot="1" x14ac:dyDescent="0.25">
      <c r="A42" s="66">
        <v>4</v>
      </c>
      <c r="B42" s="116" t="s">
        <v>25</v>
      </c>
      <c r="C42" s="54">
        <v>31149.68</v>
      </c>
    </row>
    <row r="43" spans="1:3" ht="10.9" customHeight="1" thickBot="1" x14ac:dyDescent="0.25">
      <c r="A43" s="147">
        <v>5</v>
      </c>
      <c r="B43" s="114" t="s">
        <v>1</v>
      </c>
      <c r="C43" s="115">
        <v>12600</v>
      </c>
    </row>
    <row r="44" spans="1:3" ht="10.9" customHeight="1" thickBot="1" x14ac:dyDescent="0.25">
      <c r="A44" s="148">
        <v>6</v>
      </c>
      <c r="B44" s="117" t="s">
        <v>2</v>
      </c>
      <c r="C44" s="121">
        <f>SUM(C45:C53)</f>
        <v>198745.44</v>
      </c>
    </row>
    <row r="45" spans="1:3" ht="10.9" customHeight="1" x14ac:dyDescent="0.2">
      <c r="A45" s="67"/>
      <c r="B45" s="76" t="s">
        <v>151</v>
      </c>
      <c r="C45" s="7">
        <v>5066</v>
      </c>
    </row>
    <row r="46" spans="1:3" ht="10.9" customHeight="1" x14ac:dyDescent="0.2">
      <c r="A46" s="67"/>
      <c r="B46" s="76" t="s">
        <v>152</v>
      </c>
      <c r="C46" s="7">
        <v>16032</v>
      </c>
    </row>
    <row r="47" spans="1:3" ht="10.9" customHeight="1" x14ac:dyDescent="0.2">
      <c r="A47" s="67"/>
      <c r="B47" s="76" t="s">
        <v>153</v>
      </c>
      <c r="C47" s="7">
        <v>4125</v>
      </c>
    </row>
    <row r="48" spans="1:3" ht="10.9" customHeight="1" x14ac:dyDescent="0.2">
      <c r="A48" s="67"/>
      <c r="B48" s="76" t="s">
        <v>154</v>
      </c>
      <c r="C48" s="7">
        <v>4333</v>
      </c>
    </row>
    <row r="49" spans="1:3" ht="10.9" customHeight="1" x14ac:dyDescent="0.2">
      <c r="A49" s="67"/>
      <c r="B49" s="76" t="s">
        <v>129</v>
      </c>
      <c r="C49" s="7">
        <v>127703.44</v>
      </c>
    </row>
    <row r="50" spans="1:3" ht="10.9" customHeight="1" x14ac:dyDescent="0.2">
      <c r="A50" s="67"/>
      <c r="B50" s="76" t="s">
        <v>155</v>
      </c>
      <c r="C50" s="7">
        <v>4611</v>
      </c>
    </row>
    <row r="51" spans="1:3" ht="10.9" customHeight="1" x14ac:dyDescent="0.2">
      <c r="A51" s="67"/>
      <c r="B51" s="76" t="s">
        <v>156</v>
      </c>
      <c r="C51" s="7">
        <v>8057</v>
      </c>
    </row>
    <row r="52" spans="1:3" ht="10.9" customHeight="1" x14ac:dyDescent="0.2">
      <c r="A52" s="67"/>
      <c r="B52" s="76" t="s">
        <v>157</v>
      </c>
      <c r="C52" s="7">
        <v>942</v>
      </c>
    </row>
    <row r="53" spans="1:3" ht="10.9" customHeight="1" thickBot="1" x14ac:dyDescent="0.25">
      <c r="A53" s="67"/>
      <c r="B53" s="76" t="s">
        <v>89</v>
      </c>
      <c r="C53" s="7">
        <v>27876</v>
      </c>
    </row>
    <row r="54" spans="1:3" ht="10.9" customHeight="1" x14ac:dyDescent="0.2">
      <c r="A54" s="149">
        <v>7</v>
      </c>
      <c r="B54" s="126" t="s">
        <v>48</v>
      </c>
      <c r="C54" s="150">
        <v>40571.5</v>
      </c>
    </row>
    <row r="55" spans="1:3" ht="10.9" customHeight="1" thickBot="1" x14ac:dyDescent="0.25">
      <c r="A55" s="65"/>
      <c r="B55" s="127" t="s">
        <v>48</v>
      </c>
      <c r="C55" s="151">
        <v>48070.5</v>
      </c>
    </row>
    <row r="56" spans="1:3" ht="10.9" customHeight="1" x14ac:dyDescent="0.2">
      <c r="A56" s="38"/>
      <c r="B56" s="80" t="s">
        <v>49</v>
      </c>
      <c r="C56" s="160" t="s">
        <v>39</v>
      </c>
    </row>
    <row r="57" spans="1:3" ht="10.9" customHeight="1" x14ac:dyDescent="0.2">
      <c r="A57" s="38"/>
      <c r="B57" s="62" t="s">
        <v>52</v>
      </c>
      <c r="C57" s="130">
        <v>122700</v>
      </c>
    </row>
    <row r="58" spans="1:3" ht="10.9" customHeight="1" x14ac:dyDescent="0.2">
      <c r="A58" s="38"/>
      <c r="B58" s="43" t="s">
        <v>44</v>
      </c>
      <c r="C58" s="59">
        <v>131872.44</v>
      </c>
    </row>
    <row r="59" spans="1:3" ht="10.9" customHeight="1" x14ac:dyDescent="0.2">
      <c r="A59" s="38"/>
      <c r="B59" s="43" t="s">
        <v>45</v>
      </c>
      <c r="C59" s="59">
        <f>128748.54+10576.42+8305.93</f>
        <v>147630.88999999998</v>
      </c>
    </row>
    <row r="60" spans="1:3" ht="10.9" customHeight="1" x14ac:dyDescent="0.2">
      <c r="A60" s="38"/>
      <c r="B60" s="43" t="s">
        <v>46</v>
      </c>
      <c r="C60" s="59">
        <f>C63</f>
        <v>250508</v>
      </c>
    </row>
    <row r="61" spans="1:3" ht="10.9" customHeight="1" x14ac:dyDescent="0.2">
      <c r="A61" s="38"/>
      <c r="B61" s="43"/>
      <c r="C61" s="59"/>
    </row>
    <row r="62" spans="1:3" ht="10.9" customHeight="1" x14ac:dyDescent="0.2">
      <c r="A62" s="38"/>
      <c r="B62" s="62" t="s">
        <v>53</v>
      </c>
      <c r="C62" s="129">
        <f>C59+C57-C60</f>
        <v>19822.890000000014</v>
      </c>
    </row>
    <row r="63" spans="1:3" ht="10.9" customHeight="1" x14ac:dyDescent="0.2">
      <c r="A63" s="38">
        <v>8</v>
      </c>
      <c r="B63" s="51" t="s">
        <v>3</v>
      </c>
      <c r="C63" s="56">
        <f>SUM(C64:C66)</f>
        <v>250508</v>
      </c>
    </row>
    <row r="64" spans="1:3" ht="10.9" customHeight="1" x14ac:dyDescent="0.2">
      <c r="A64" s="32"/>
      <c r="B64" s="33" t="s">
        <v>4</v>
      </c>
      <c r="C64" s="34">
        <v>30992</v>
      </c>
    </row>
    <row r="65" spans="1:3" ht="10.9" customHeight="1" x14ac:dyDescent="0.2">
      <c r="A65" s="32"/>
      <c r="B65" s="33" t="s">
        <v>159</v>
      </c>
      <c r="C65" s="34">
        <v>214538</v>
      </c>
    </row>
    <row r="66" spans="1:3" ht="10.9" customHeight="1" x14ac:dyDescent="0.2">
      <c r="A66" s="32"/>
      <c r="B66" s="33" t="s">
        <v>158</v>
      </c>
      <c r="C66" s="34">
        <v>4978</v>
      </c>
    </row>
    <row r="67" spans="1:3" ht="10.9" customHeight="1" x14ac:dyDescent="0.2">
      <c r="A67" s="175"/>
      <c r="B67" s="78"/>
      <c r="C67" s="176"/>
    </row>
    <row r="68" spans="1:3" ht="10.9" customHeight="1" x14ac:dyDescent="0.2">
      <c r="A68" s="175"/>
      <c r="B68" s="78"/>
      <c r="C68" s="176"/>
    </row>
    <row r="69" spans="1:3" ht="10.9" customHeight="1" x14ac:dyDescent="0.2">
      <c r="A69" s="175"/>
      <c r="B69" s="78"/>
      <c r="C69" s="176"/>
    </row>
    <row r="70" spans="1:3" ht="10.9" customHeight="1" x14ac:dyDescent="0.2">
      <c r="A70" s="152"/>
      <c r="B70" s="153"/>
      <c r="C70" s="154"/>
    </row>
    <row r="71" spans="1:3" ht="10.9" customHeight="1" x14ac:dyDescent="0.2">
      <c r="A71" s="152"/>
      <c r="B71" s="153"/>
      <c r="C71" s="154"/>
    </row>
    <row r="72" spans="1:3" ht="10.9" customHeight="1" x14ac:dyDescent="0.2">
      <c r="A72" s="152"/>
      <c r="B72" s="90" t="s">
        <v>80</v>
      </c>
      <c r="C72" s="91" t="s">
        <v>81</v>
      </c>
    </row>
    <row r="73" spans="1:3" ht="10.9" customHeight="1" x14ac:dyDescent="0.2">
      <c r="A73" s="155"/>
      <c r="B73" s="89"/>
      <c r="C73" s="92" t="s">
        <v>82</v>
      </c>
    </row>
    <row r="74" spans="1:3" ht="10.9" customHeight="1" x14ac:dyDescent="0.2">
      <c r="A74" s="155"/>
      <c r="B74" s="88" t="s">
        <v>24</v>
      </c>
      <c r="C74" s="88">
        <v>6.3</v>
      </c>
    </row>
    <row r="75" spans="1:3" ht="10.9" customHeight="1" x14ac:dyDescent="0.2">
      <c r="A75" s="155"/>
      <c r="B75" s="88" t="s">
        <v>78</v>
      </c>
      <c r="C75" s="88">
        <v>3.5</v>
      </c>
    </row>
    <row r="76" spans="1:3" ht="10.9" customHeight="1" x14ac:dyDescent="0.2">
      <c r="A76" s="155"/>
      <c r="B76" s="88" t="s">
        <v>77</v>
      </c>
      <c r="C76" s="88">
        <v>4.18</v>
      </c>
    </row>
    <row r="77" spans="1:3" ht="10.9" customHeight="1" x14ac:dyDescent="0.2">
      <c r="A77" s="155"/>
      <c r="B77" s="88" t="s">
        <v>76</v>
      </c>
      <c r="C77" s="88">
        <v>1.3</v>
      </c>
    </row>
    <row r="78" spans="1:3" ht="10.9" customHeight="1" x14ac:dyDescent="0.2">
      <c r="A78" s="155"/>
      <c r="B78" s="88" t="s">
        <v>75</v>
      </c>
      <c r="C78" s="88">
        <v>1.65</v>
      </c>
    </row>
    <row r="79" spans="1:3" ht="10.9" customHeight="1" x14ac:dyDescent="0.2">
      <c r="A79" s="155"/>
      <c r="B79" s="88" t="s">
        <v>48</v>
      </c>
      <c r="C79" s="88">
        <v>2.5</v>
      </c>
    </row>
    <row r="80" spans="1:3" ht="10.9" customHeight="1" x14ac:dyDescent="0.2">
      <c r="A80" s="155"/>
      <c r="B80" s="125" t="s">
        <v>1</v>
      </c>
      <c r="C80" s="125">
        <v>0.4</v>
      </c>
    </row>
    <row r="81" spans="1:3" ht="10.9" customHeight="1" x14ac:dyDescent="0.2">
      <c r="A81" s="155"/>
      <c r="B81" s="125"/>
      <c r="C81" s="125"/>
    </row>
    <row r="82" spans="1:3" ht="10.9" customHeight="1" x14ac:dyDescent="0.2">
      <c r="A82" s="155"/>
      <c r="B82" s="88" t="s">
        <v>79</v>
      </c>
      <c r="C82" s="88">
        <f>SUM(C74:C80)</f>
        <v>19.829999999999998</v>
      </c>
    </row>
    <row r="83" spans="1:3" ht="10.9" customHeight="1" x14ac:dyDescent="0.2">
      <c r="A83" s="155"/>
      <c r="B83" s="87"/>
      <c r="C83" s="157"/>
    </row>
    <row r="84" spans="1:3" ht="10.9" customHeight="1" x14ac:dyDescent="0.2">
      <c r="A84" s="89"/>
      <c r="B84" s="88" t="s">
        <v>49</v>
      </c>
      <c r="C84" s="88">
        <v>3.7</v>
      </c>
    </row>
    <row r="85" spans="1:3" ht="10.9" customHeight="1" x14ac:dyDescent="0.2"/>
    <row r="86" spans="1:3" ht="10.9" customHeight="1" x14ac:dyDescent="0.2"/>
    <row r="87" spans="1:3" ht="10.9" customHeight="1" x14ac:dyDescent="0.2"/>
    <row r="88" spans="1:3" ht="10.9" customHeight="1" x14ac:dyDescent="0.2">
      <c r="B88" s="1" t="s">
        <v>31</v>
      </c>
      <c r="C88" s="86" t="s">
        <v>30</v>
      </c>
    </row>
    <row r="89" spans="1:3" ht="10.9" customHeight="1" x14ac:dyDescent="0.2"/>
    <row r="90" spans="1:3" ht="10.9" customHeight="1" x14ac:dyDescent="0.2"/>
    <row r="91" spans="1:3" ht="10.9" customHeight="1" x14ac:dyDescent="0.2"/>
    <row r="92" spans="1:3" ht="10.9" customHeight="1" x14ac:dyDescent="0.2"/>
    <row r="93" spans="1:3" ht="10.9" customHeight="1" x14ac:dyDescent="0.2"/>
    <row r="94" spans="1:3" ht="10.9" customHeight="1" x14ac:dyDescent="0.2"/>
    <row r="95" spans="1:3" ht="10.9" customHeight="1" x14ac:dyDescent="0.2"/>
    <row r="96" spans="1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  <row r="135" ht="10.9" customHeight="1" x14ac:dyDescent="0.2"/>
    <row r="136" ht="10.9" customHeight="1" x14ac:dyDescent="0.2"/>
    <row r="137" ht="10.9" customHeight="1" x14ac:dyDescent="0.2"/>
    <row r="138" ht="10.9" customHeight="1" x14ac:dyDescent="0.2"/>
    <row r="139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opLeftCell="A58" workbookViewId="0">
      <selection activeCell="B57" sqref="B57"/>
    </sheetView>
  </sheetViews>
  <sheetFormatPr defaultRowHeight="11.25" x14ac:dyDescent="0.2"/>
  <cols>
    <col min="1" max="1" width="3.33203125" customWidth="1"/>
    <col min="2" max="2" width="85.5" customWidth="1"/>
    <col min="3" max="3" width="21.5" customWidth="1"/>
    <col min="5" max="5" width="9.5" bestFit="1" customWidth="1"/>
  </cols>
  <sheetData>
    <row r="1" spans="1:5" ht="12" x14ac:dyDescent="0.2">
      <c r="A1" s="9"/>
      <c r="B1" s="106" t="s">
        <v>43</v>
      </c>
      <c r="C1" s="9"/>
    </row>
    <row r="2" spans="1:5" ht="13.5" x14ac:dyDescent="0.25">
      <c r="A2" s="9"/>
      <c r="B2" s="79"/>
      <c r="C2" s="9"/>
    </row>
    <row r="3" spans="1:5" ht="12" x14ac:dyDescent="0.2">
      <c r="A3" s="10"/>
      <c r="B3" s="44" t="s">
        <v>32</v>
      </c>
      <c r="C3" s="11">
        <v>3252.77</v>
      </c>
    </row>
    <row r="4" spans="1:5" ht="13.5" x14ac:dyDescent="0.25">
      <c r="A4" s="104"/>
      <c r="B4" s="103" t="s">
        <v>145</v>
      </c>
      <c r="C4" s="141"/>
    </row>
    <row r="5" spans="1:5" ht="10.9" customHeight="1" x14ac:dyDescent="0.2">
      <c r="A5" s="12"/>
      <c r="B5" s="47" t="s">
        <v>44</v>
      </c>
      <c r="C5" s="142">
        <v>742528.75</v>
      </c>
    </row>
    <row r="6" spans="1:5" ht="10.9" customHeight="1" x14ac:dyDescent="0.2">
      <c r="A6" s="12"/>
      <c r="B6" s="43" t="s">
        <v>45</v>
      </c>
      <c r="C6" s="142">
        <v>718835.19</v>
      </c>
    </row>
    <row r="7" spans="1:5" ht="10.9" customHeight="1" x14ac:dyDescent="0.2">
      <c r="A7" s="12"/>
      <c r="B7" s="43" t="s">
        <v>46</v>
      </c>
      <c r="C7" s="142">
        <f>C10+C16+C41+C42+C43+C44+C50+C51</f>
        <v>820960.22000000009</v>
      </c>
      <c r="E7" s="45"/>
    </row>
    <row r="8" spans="1:5" ht="10.9" customHeight="1" x14ac:dyDescent="0.2">
      <c r="A8" s="12"/>
      <c r="B8" s="43"/>
      <c r="C8" s="143"/>
    </row>
    <row r="9" spans="1:5" ht="10.9" customHeight="1" thickBot="1" x14ac:dyDescent="0.25">
      <c r="A9" s="69"/>
      <c r="B9" s="68" t="s">
        <v>50</v>
      </c>
      <c r="C9" s="144" t="s">
        <v>39</v>
      </c>
    </row>
    <row r="10" spans="1:5" ht="10.9" customHeight="1" thickBot="1" x14ac:dyDescent="0.25">
      <c r="A10" s="65">
        <v>1</v>
      </c>
      <c r="B10" s="49" t="s">
        <v>23</v>
      </c>
      <c r="C10" s="55">
        <f>SUM(C11:C15)</f>
        <v>132259.42000000001</v>
      </c>
    </row>
    <row r="11" spans="1:5" ht="10.9" customHeight="1" x14ac:dyDescent="0.2">
      <c r="A11" s="13"/>
      <c r="B11" s="14" t="s">
        <v>26</v>
      </c>
      <c r="C11" s="7"/>
    </row>
    <row r="12" spans="1:5" ht="10.9" customHeight="1" x14ac:dyDescent="0.2">
      <c r="A12" s="13"/>
      <c r="B12" s="14" t="s">
        <v>28</v>
      </c>
      <c r="C12" s="7">
        <v>114476.08</v>
      </c>
    </row>
    <row r="13" spans="1:5" ht="10.9" customHeight="1" x14ac:dyDescent="0.2">
      <c r="A13" s="13"/>
      <c r="B13" s="14" t="s">
        <v>29</v>
      </c>
      <c r="C13" s="8"/>
    </row>
    <row r="14" spans="1:5" ht="10.9" customHeight="1" x14ac:dyDescent="0.2">
      <c r="A14" s="13"/>
      <c r="B14" s="14" t="s">
        <v>42</v>
      </c>
      <c r="C14" s="39">
        <v>12359.53</v>
      </c>
    </row>
    <row r="15" spans="1:5" ht="10.9" customHeight="1" thickBot="1" x14ac:dyDescent="0.25">
      <c r="A15" s="13"/>
      <c r="B15" s="14" t="s">
        <v>27</v>
      </c>
      <c r="C15" s="39">
        <v>5423.81</v>
      </c>
    </row>
    <row r="16" spans="1:5" ht="10.9" customHeight="1" thickBot="1" x14ac:dyDescent="0.25">
      <c r="A16" s="66">
        <v>2</v>
      </c>
      <c r="B16" s="50" t="s">
        <v>24</v>
      </c>
      <c r="C16" s="54">
        <f>SUM(C18:C40)</f>
        <v>327029.76000000001</v>
      </c>
    </row>
    <row r="17" spans="1:3" ht="10.9" customHeight="1" x14ac:dyDescent="0.2">
      <c r="A17" s="15"/>
      <c r="B17" s="16" t="s">
        <v>17</v>
      </c>
      <c r="C17" s="145"/>
    </row>
    <row r="18" spans="1:3" ht="10.9" customHeight="1" x14ac:dyDescent="0.2">
      <c r="A18" s="29"/>
      <c r="B18" s="17" t="s">
        <v>6</v>
      </c>
      <c r="C18" s="18"/>
    </row>
    <row r="19" spans="1:3" ht="10.9" customHeight="1" x14ac:dyDescent="0.2">
      <c r="A19" s="29"/>
      <c r="B19" s="19" t="s">
        <v>7</v>
      </c>
      <c r="C19" s="39"/>
    </row>
    <row r="20" spans="1:3" ht="10.9" customHeight="1" x14ac:dyDescent="0.2">
      <c r="A20" s="29"/>
      <c r="B20" s="19" t="s">
        <v>9</v>
      </c>
      <c r="C20" s="20"/>
    </row>
    <row r="21" spans="1:3" ht="10.9" customHeight="1" x14ac:dyDescent="0.2">
      <c r="A21" s="29"/>
      <c r="B21" s="19" t="s">
        <v>8</v>
      </c>
      <c r="C21" s="39">
        <v>102947.97</v>
      </c>
    </row>
    <row r="22" spans="1:3" ht="10.9" customHeight="1" x14ac:dyDescent="0.2">
      <c r="A22" s="29"/>
      <c r="B22" s="19" t="s">
        <v>10</v>
      </c>
      <c r="C22" s="20"/>
    </row>
    <row r="23" spans="1:3" ht="10.9" customHeight="1" x14ac:dyDescent="0.2">
      <c r="A23" s="29"/>
      <c r="B23" s="19" t="s">
        <v>11</v>
      </c>
      <c r="C23" s="20"/>
    </row>
    <row r="24" spans="1:3" ht="10.9" customHeight="1" x14ac:dyDescent="0.2">
      <c r="A24" s="29"/>
      <c r="B24" s="19" t="s">
        <v>12</v>
      </c>
      <c r="C24" s="20"/>
    </row>
    <row r="25" spans="1:3" ht="10.9" customHeight="1" x14ac:dyDescent="0.2">
      <c r="A25" s="29"/>
      <c r="B25" s="19" t="s">
        <v>13</v>
      </c>
      <c r="C25" s="20"/>
    </row>
    <row r="26" spans="1:3" ht="10.9" customHeight="1" x14ac:dyDescent="0.2">
      <c r="A26" s="29"/>
      <c r="B26" s="17" t="s">
        <v>92</v>
      </c>
      <c r="C26" s="84">
        <v>29129.88</v>
      </c>
    </row>
    <row r="27" spans="1:3" ht="10.9" customHeight="1" x14ac:dyDescent="0.2">
      <c r="A27" s="29"/>
      <c r="B27" s="19" t="s">
        <v>93</v>
      </c>
      <c r="C27" s="39">
        <v>12944.7</v>
      </c>
    </row>
    <row r="28" spans="1:3" ht="10.9" customHeight="1" x14ac:dyDescent="0.2">
      <c r="A28" s="29"/>
      <c r="B28" s="19" t="s">
        <v>94</v>
      </c>
      <c r="C28" s="39">
        <v>2603.4699999999998</v>
      </c>
    </row>
    <row r="29" spans="1:3" ht="10.9" customHeight="1" x14ac:dyDescent="0.2">
      <c r="A29" s="29"/>
      <c r="B29" s="122" t="s">
        <v>95</v>
      </c>
      <c r="C29" s="40">
        <v>1490.02</v>
      </c>
    </row>
    <row r="30" spans="1:3" ht="10.9" customHeight="1" x14ac:dyDescent="0.2">
      <c r="A30" s="29"/>
      <c r="B30" s="41" t="s">
        <v>14</v>
      </c>
      <c r="C30" s="84">
        <v>13699.93</v>
      </c>
    </row>
    <row r="31" spans="1:3" ht="10.9" customHeight="1" x14ac:dyDescent="0.2">
      <c r="A31" s="29"/>
      <c r="B31" s="22" t="s">
        <v>38</v>
      </c>
      <c r="C31" s="39">
        <v>3251.11</v>
      </c>
    </row>
    <row r="32" spans="1:3" ht="10.9" customHeight="1" x14ac:dyDescent="0.2">
      <c r="A32" s="29"/>
      <c r="B32" s="22" t="s">
        <v>37</v>
      </c>
      <c r="C32" s="39"/>
    </row>
    <row r="33" spans="1:3" ht="10.9" customHeight="1" x14ac:dyDescent="0.2">
      <c r="A33" s="29"/>
      <c r="B33" s="22" t="s">
        <v>36</v>
      </c>
      <c r="C33" s="39">
        <v>358.51</v>
      </c>
    </row>
    <row r="34" spans="1:3" ht="10.9" customHeight="1" x14ac:dyDescent="0.2">
      <c r="A34" s="29"/>
      <c r="B34" s="42" t="s">
        <v>35</v>
      </c>
      <c r="C34" s="40">
        <v>127227.21</v>
      </c>
    </row>
    <row r="35" spans="1:3" ht="10.9" customHeight="1" x14ac:dyDescent="0.2">
      <c r="A35" s="24"/>
      <c r="B35" s="25" t="s">
        <v>18</v>
      </c>
      <c r="C35" s="26"/>
    </row>
    <row r="36" spans="1:3" ht="10.9" customHeight="1" x14ac:dyDescent="0.2">
      <c r="A36" s="27"/>
      <c r="B36" s="28" t="s">
        <v>15</v>
      </c>
      <c r="C36" s="18"/>
    </row>
    <row r="37" spans="1:3" ht="10.9" customHeight="1" x14ac:dyDescent="0.2">
      <c r="A37" s="29"/>
      <c r="B37" s="30" t="s">
        <v>20</v>
      </c>
      <c r="C37" s="39">
        <v>14160.77</v>
      </c>
    </row>
    <row r="38" spans="1:3" ht="10.9" customHeight="1" x14ac:dyDescent="0.2">
      <c r="A38" s="29"/>
      <c r="B38" s="30" t="s">
        <v>21</v>
      </c>
      <c r="C38" s="20"/>
    </row>
    <row r="39" spans="1:3" ht="10.9" customHeight="1" x14ac:dyDescent="0.2">
      <c r="A39" s="29"/>
      <c r="B39" s="30" t="s">
        <v>22</v>
      </c>
      <c r="C39" s="20"/>
    </row>
    <row r="40" spans="1:3" ht="10.9" customHeight="1" thickBot="1" x14ac:dyDescent="0.25">
      <c r="A40" s="29"/>
      <c r="B40" s="31" t="s">
        <v>55</v>
      </c>
      <c r="C40" s="39">
        <v>19216.189999999999</v>
      </c>
    </row>
    <row r="41" spans="1:3" ht="10.9" customHeight="1" thickBot="1" x14ac:dyDescent="0.25">
      <c r="A41" s="146">
        <v>3</v>
      </c>
      <c r="B41" s="113" t="s">
        <v>0</v>
      </c>
      <c r="C41" s="85">
        <v>23419.94</v>
      </c>
    </row>
    <row r="42" spans="1:3" ht="10.9" customHeight="1" thickBot="1" x14ac:dyDescent="0.25">
      <c r="A42" s="66">
        <v>4</v>
      </c>
      <c r="B42" s="116" t="s">
        <v>25</v>
      </c>
      <c r="C42" s="54">
        <v>31668.48</v>
      </c>
    </row>
    <row r="43" spans="1:3" ht="10.9" customHeight="1" thickBot="1" x14ac:dyDescent="0.25">
      <c r="A43" s="147">
        <v>5</v>
      </c>
      <c r="B43" s="114" t="s">
        <v>1</v>
      </c>
      <c r="C43" s="115">
        <v>4500</v>
      </c>
    </row>
    <row r="44" spans="1:3" ht="10.9" customHeight="1" thickBot="1" x14ac:dyDescent="0.25">
      <c r="A44" s="148">
        <v>6</v>
      </c>
      <c r="B44" s="117" t="s">
        <v>2</v>
      </c>
      <c r="C44" s="121">
        <f>SUM(C45:C49)</f>
        <v>212111</v>
      </c>
    </row>
    <row r="45" spans="1:3" ht="10.9" customHeight="1" x14ac:dyDescent="0.2">
      <c r="A45" s="67"/>
      <c r="B45" s="76" t="s">
        <v>147</v>
      </c>
      <c r="C45" s="7">
        <v>16843</v>
      </c>
    </row>
    <row r="46" spans="1:3" ht="10.9" customHeight="1" x14ac:dyDescent="0.2">
      <c r="A46" s="67"/>
      <c r="B46" s="76" t="s">
        <v>146</v>
      </c>
      <c r="C46" s="7">
        <v>60774</v>
      </c>
    </row>
    <row r="47" spans="1:3" ht="10.9" customHeight="1" x14ac:dyDescent="0.2">
      <c r="A47" s="67"/>
      <c r="B47" s="76" t="s">
        <v>89</v>
      </c>
      <c r="C47" s="7">
        <v>2260</v>
      </c>
    </row>
    <row r="48" spans="1:3" ht="10.9" customHeight="1" x14ac:dyDescent="0.2">
      <c r="A48" s="67"/>
      <c r="B48" s="76" t="s">
        <v>148</v>
      </c>
      <c r="C48" s="7">
        <v>76081</v>
      </c>
    </row>
    <row r="49" spans="1:3" ht="10.9" customHeight="1" thickBot="1" x14ac:dyDescent="0.25">
      <c r="A49" s="67"/>
      <c r="B49" s="76" t="s">
        <v>149</v>
      </c>
      <c r="C49" s="7">
        <v>56153</v>
      </c>
    </row>
    <row r="50" spans="1:3" ht="10.9" customHeight="1" x14ac:dyDescent="0.2">
      <c r="A50" s="149">
        <v>7</v>
      </c>
      <c r="B50" s="126" t="s">
        <v>48</v>
      </c>
      <c r="C50" s="150">
        <v>41180.07</v>
      </c>
    </row>
    <row r="51" spans="1:3" ht="10.9" customHeight="1" thickBot="1" x14ac:dyDescent="0.25">
      <c r="A51" s="65"/>
      <c r="B51" s="127" t="s">
        <v>48</v>
      </c>
      <c r="C51" s="151">
        <v>48791.55</v>
      </c>
    </row>
    <row r="52" spans="1:3" ht="10.9" customHeight="1" x14ac:dyDescent="0.2">
      <c r="A52" s="38"/>
      <c r="B52" s="80" t="s">
        <v>49</v>
      </c>
      <c r="C52" s="160" t="s">
        <v>39</v>
      </c>
    </row>
    <row r="53" spans="1:3" ht="10.9" customHeight="1" x14ac:dyDescent="0.2">
      <c r="A53" s="38"/>
      <c r="B53" s="62" t="s">
        <v>52</v>
      </c>
      <c r="C53" s="130">
        <v>56400</v>
      </c>
    </row>
    <row r="54" spans="1:3" ht="10.9" customHeight="1" x14ac:dyDescent="0.2">
      <c r="A54" s="38"/>
      <c r="B54" s="43" t="s">
        <v>44</v>
      </c>
      <c r="C54" s="59">
        <v>114722.88</v>
      </c>
    </row>
    <row r="55" spans="1:3" ht="10.9" customHeight="1" x14ac:dyDescent="0.2">
      <c r="A55" s="38"/>
      <c r="B55" s="43" t="s">
        <v>45</v>
      </c>
      <c r="C55" s="59">
        <f>117236.67+33641.01</f>
        <v>150877.68</v>
      </c>
    </row>
    <row r="56" spans="1:3" ht="10.9" customHeight="1" x14ac:dyDescent="0.2">
      <c r="A56" s="38"/>
      <c r="B56" s="43" t="s">
        <v>46</v>
      </c>
      <c r="C56" s="59">
        <f>C59</f>
        <v>141945</v>
      </c>
    </row>
    <row r="57" spans="1:3" ht="10.9" customHeight="1" x14ac:dyDescent="0.2">
      <c r="A57" s="38"/>
      <c r="B57" s="43"/>
      <c r="C57" s="59"/>
    </row>
    <row r="58" spans="1:3" ht="10.9" customHeight="1" x14ac:dyDescent="0.2">
      <c r="A58" s="38"/>
      <c r="B58" s="62" t="s">
        <v>53</v>
      </c>
      <c r="C58" s="129">
        <f>C55+C53-C56</f>
        <v>65332.679999999993</v>
      </c>
    </row>
    <row r="59" spans="1:3" ht="10.9" customHeight="1" x14ac:dyDescent="0.2">
      <c r="A59" s="38">
        <v>8</v>
      </c>
      <c r="B59" s="51" t="s">
        <v>3</v>
      </c>
      <c r="C59" s="56">
        <f>SUM(C60:C61)</f>
        <v>141945</v>
      </c>
    </row>
    <row r="60" spans="1:3" ht="10.9" customHeight="1" x14ac:dyDescent="0.2">
      <c r="A60" s="32"/>
      <c r="B60" s="33" t="s">
        <v>4</v>
      </c>
      <c r="C60" s="34">
        <v>26945</v>
      </c>
    </row>
    <row r="61" spans="1:3" ht="10.9" customHeight="1" x14ac:dyDescent="0.2">
      <c r="A61" s="32"/>
      <c r="B61" s="33" t="s">
        <v>5</v>
      </c>
      <c r="C61" s="34">
        <v>115000</v>
      </c>
    </row>
    <row r="62" spans="1:3" ht="10.9" customHeight="1" x14ac:dyDescent="0.2">
      <c r="A62" s="175"/>
      <c r="B62" s="78"/>
      <c r="C62" s="176"/>
    </row>
    <row r="63" spans="1:3" ht="10.9" customHeight="1" x14ac:dyDescent="0.2">
      <c r="A63" s="175"/>
      <c r="B63" s="78"/>
      <c r="C63" s="176"/>
    </row>
    <row r="64" spans="1:3" ht="10.9" customHeight="1" x14ac:dyDescent="0.2">
      <c r="A64" s="175"/>
      <c r="B64" s="78"/>
      <c r="C64" s="176"/>
    </row>
    <row r="65" spans="1:3" ht="10.9" customHeight="1" x14ac:dyDescent="0.2">
      <c r="A65" s="152"/>
      <c r="B65" s="153"/>
      <c r="C65" s="154"/>
    </row>
    <row r="66" spans="1:3" ht="10.9" customHeight="1" x14ac:dyDescent="0.2">
      <c r="A66" s="152"/>
      <c r="B66" s="153"/>
      <c r="C66" s="154"/>
    </row>
    <row r="67" spans="1:3" ht="10.9" customHeight="1" x14ac:dyDescent="0.2">
      <c r="A67" s="152"/>
      <c r="B67" s="90" t="s">
        <v>80</v>
      </c>
      <c r="C67" s="91" t="s">
        <v>81</v>
      </c>
    </row>
    <row r="68" spans="1:3" ht="10.9" customHeight="1" x14ac:dyDescent="0.2">
      <c r="A68" s="155"/>
      <c r="B68" s="89"/>
      <c r="C68" s="92" t="s">
        <v>82</v>
      </c>
    </row>
    <row r="69" spans="1:3" ht="10.9" customHeight="1" x14ac:dyDescent="0.2">
      <c r="A69" s="155"/>
      <c r="B69" s="88" t="s">
        <v>24</v>
      </c>
      <c r="C69" s="88">
        <v>6.98</v>
      </c>
    </row>
    <row r="70" spans="1:3" ht="10.9" customHeight="1" x14ac:dyDescent="0.2">
      <c r="A70" s="155"/>
      <c r="B70" s="88" t="s">
        <v>78</v>
      </c>
      <c r="C70" s="88">
        <v>3.48</v>
      </c>
    </row>
    <row r="71" spans="1:3" ht="10.9" customHeight="1" x14ac:dyDescent="0.2">
      <c r="A71" s="155"/>
      <c r="B71" s="88" t="s">
        <v>77</v>
      </c>
      <c r="C71" s="88">
        <v>4.74</v>
      </c>
    </row>
    <row r="72" spans="1:3" ht="10.9" customHeight="1" x14ac:dyDescent="0.2">
      <c r="A72" s="155"/>
      <c r="B72" s="88" t="s">
        <v>76</v>
      </c>
      <c r="C72" s="88">
        <v>1.3</v>
      </c>
    </row>
    <row r="73" spans="1:3" ht="10.9" customHeight="1" x14ac:dyDescent="0.2">
      <c r="A73" s="155"/>
      <c r="B73" s="88" t="s">
        <v>75</v>
      </c>
      <c r="C73" s="88">
        <v>1.65</v>
      </c>
    </row>
    <row r="74" spans="1:3" ht="10.9" customHeight="1" x14ac:dyDescent="0.2">
      <c r="A74" s="155"/>
      <c r="B74" s="88" t="s">
        <v>48</v>
      </c>
      <c r="C74" s="88">
        <v>2.5</v>
      </c>
    </row>
    <row r="75" spans="1:3" ht="10.9" customHeight="1" x14ac:dyDescent="0.2">
      <c r="A75" s="155"/>
      <c r="B75" s="125" t="s">
        <v>1</v>
      </c>
      <c r="C75" s="125">
        <v>0.4</v>
      </c>
    </row>
    <row r="76" spans="1:3" ht="10.9" customHeight="1" x14ac:dyDescent="0.2">
      <c r="A76" s="155"/>
      <c r="B76" s="125"/>
      <c r="C76" s="125"/>
    </row>
    <row r="77" spans="1:3" ht="10.9" customHeight="1" x14ac:dyDescent="0.2">
      <c r="A77" s="155"/>
      <c r="B77" s="88" t="s">
        <v>79</v>
      </c>
      <c r="C77" s="88">
        <f>SUM(C69:C75)</f>
        <v>21.049999999999997</v>
      </c>
    </row>
    <row r="78" spans="1:3" ht="10.9" customHeight="1" x14ac:dyDescent="0.2">
      <c r="A78" s="155"/>
      <c r="B78" s="178"/>
      <c r="C78" s="157"/>
    </row>
    <row r="79" spans="1:3" ht="10.9" customHeight="1" x14ac:dyDescent="0.2">
      <c r="A79" s="155"/>
      <c r="B79" s="88" t="s">
        <v>49</v>
      </c>
      <c r="C79" s="177">
        <v>3.7</v>
      </c>
    </row>
    <row r="80" spans="1:3" ht="10.9" customHeight="1" x14ac:dyDescent="0.2">
      <c r="A80" s="155"/>
      <c r="B80" s="168"/>
      <c r="C80" s="157"/>
    </row>
    <row r="81" spans="1:3" ht="10.9" customHeight="1" x14ac:dyDescent="0.2">
      <c r="A81" s="89"/>
      <c r="B81" s="88" t="s">
        <v>77</v>
      </c>
      <c r="C81" s="177">
        <v>4.74</v>
      </c>
    </row>
    <row r="82" spans="1:3" ht="10.9" customHeight="1" x14ac:dyDescent="0.2"/>
    <row r="83" spans="1:3" ht="10.9" customHeight="1" x14ac:dyDescent="0.2"/>
    <row r="84" spans="1:3" ht="10.9" customHeight="1" x14ac:dyDescent="0.2">
      <c r="B84" s="1" t="s">
        <v>31</v>
      </c>
      <c r="C84" s="86" t="s">
        <v>30</v>
      </c>
    </row>
    <row r="85" spans="1:3" ht="10.9" customHeight="1" x14ac:dyDescent="0.2"/>
    <row r="86" spans="1:3" ht="10.9" customHeight="1" x14ac:dyDescent="0.2"/>
    <row r="87" spans="1:3" ht="10.9" customHeight="1" x14ac:dyDescent="0.2"/>
    <row r="88" spans="1:3" ht="10.9" customHeight="1" x14ac:dyDescent="0.2"/>
    <row r="89" spans="1:3" ht="10.9" customHeight="1" x14ac:dyDescent="0.2"/>
    <row r="90" spans="1:3" ht="10.9" customHeight="1" x14ac:dyDescent="0.2"/>
    <row r="91" spans="1:3" ht="10.9" customHeight="1" x14ac:dyDescent="0.2"/>
    <row r="92" spans="1:3" ht="10.9" customHeight="1" x14ac:dyDescent="0.2"/>
    <row r="93" spans="1:3" ht="10.9" customHeight="1" x14ac:dyDescent="0.2"/>
    <row r="94" spans="1:3" ht="10.9" customHeight="1" x14ac:dyDescent="0.2"/>
    <row r="95" spans="1:3" ht="10.9" customHeight="1" x14ac:dyDescent="0.2"/>
    <row r="96" spans="1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  <row r="135" ht="10.9" customHeight="1" x14ac:dyDescent="0.2"/>
    <row r="136" ht="10.9" customHeight="1" x14ac:dyDescent="0.2"/>
    <row r="137" ht="10.9" customHeight="1" x14ac:dyDescent="0.2"/>
    <row r="138" ht="10.9" customHeight="1" x14ac:dyDescent="0.2"/>
    <row r="139" ht="10.9" customHeight="1" x14ac:dyDescent="0.2"/>
    <row r="140" ht="10.9" customHeight="1" x14ac:dyDescent="0.2"/>
    <row r="141" ht="10.9" customHeight="1" x14ac:dyDescent="0.2"/>
    <row r="142" ht="10.9" customHeight="1" x14ac:dyDescent="0.2"/>
    <row r="143" ht="10.9" customHeight="1" x14ac:dyDescent="0.2"/>
    <row r="144" ht="10.9" customHeight="1" x14ac:dyDescent="0.2"/>
    <row r="145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6"/>
  <sheetViews>
    <sheetView topLeftCell="A43" workbookViewId="0">
      <selection activeCell="C57" sqref="C57"/>
    </sheetView>
  </sheetViews>
  <sheetFormatPr defaultRowHeight="11.25" x14ac:dyDescent="0.2"/>
  <cols>
    <col min="1" max="1" width="3.83203125" customWidth="1"/>
    <col min="2" max="2" width="84.1640625" customWidth="1"/>
    <col min="3" max="3" width="20.164062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3780.3</v>
      </c>
    </row>
    <row r="4" spans="1:3" ht="13.5" x14ac:dyDescent="0.25">
      <c r="A4" s="104"/>
      <c r="B4" s="103" t="s">
        <v>311</v>
      </c>
      <c r="C4" s="141"/>
    </row>
    <row r="5" spans="1:3" ht="10.9" customHeight="1" x14ac:dyDescent="0.2">
      <c r="A5" s="12"/>
      <c r="B5" s="47" t="s">
        <v>44</v>
      </c>
      <c r="C5" s="142">
        <v>629620.93000000005</v>
      </c>
    </row>
    <row r="6" spans="1:3" ht="10.9" customHeight="1" x14ac:dyDescent="0.2">
      <c r="A6" s="12"/>
      <c r="B6" s="43" t="s">
        <v>45</v>
      </c>
      <c r="C6" s="142">
        <v>604553.61</v>
      </c>
    </row>
    <row r="7" spans="1:3" ht="10.9" customHeight="1" x14ac:dyDescent="0.2">
      <c r="A7" s="12"/>
      <c r="B7" s="43" t="s">
        <v>46</v>
      </c>
      <c r="C7" s="142">
        <f>C10+C16+C42+C43+C44+C45+C52+C53</f>
        <v>937824.49</v>
      </c>
    </row>
    <row r="8" spans="1:3" ht="10.9" customHeight="1" x14ac:dyDescent="0.2">
      <c r="A8" s="12"/>
      <c r="B8" s="43"/>
      <c r="C8" s="143"/>
    </row>
    <row r="9" spans="1:3" ht="10.9" customHeight="1" thickBot="1" x14ac:dyDescent="0.25">
      <c r="A9" s="69"/>
      <c r="B9" s="68" t="s">
        <v>50</v>
      </c>
      <c r="C9" s="144" t="s">
        <v>39</v>
      </c>
    </row>
    <row r="10" spans="1:3" ht="10.9" customHeight="1" thickBot="1" x14ac:dyDescent="0.25">
      <c r="A10" s="65">
        <v>1</v>
      </c>
      <c r="B10" s="49" t="s">
        <v>23</v>
      </c>
      <c r="C10" s="55">
        <f>SUM(C11:C15)</f>
        <v>142075.82</v>
      </c>
    </row>
    <row r="11" spans="1:3" ht="10.9" customHeight="1" x14ac:dyDescent="0.2">
      <c r="A11" s="13"/>
      <c r="B11" s="14" t="s">
        <v>26</v>
      </c>
      <c r="C11" s="7"/>
    </row>
    <row r="12" spans="1:3" ht="10.9" customHeight="1" x14ac:dyDescent="0.2">
      <c r="A12" s="13"/>
      <c r="B12" s="14" t="s">
        <v>28</v>
      </c>
      <c r="C12" s="8">
        <f>103593.32+20718.66</f>
        <v>124311.98000000001</v>
      </c>
    </row>
    <row r="13" spans="1:3" ht="10.9" customHeight="1" x14ac:dyDescent="0.2">
      <c r="A13" s="13"/>
      <c r="B13" s="14" t="s">
        <v>29</v>
      </c>
      <c r="C13" s="8"/>
    </row>
    <row r="14" spans="1:3" ht="10.9" customHeight="1" x14ac:dyDescent="0.2">
      <c r="A14" s="13"/>
      <c r="B14" s="14" t="s">
        <v>42</v>
      </c>
      <c r="C14" s="39">
        <f>138.2+8693.21+1555.52+1249.33+228.36+4365.85</f>
        <v>16230.470000000001</v>
      </c>
    </row>
    <row r="15" spans="1:3" ht="10.9" customHeight="1" thickBot="1" x14ac:dyDescent="0.25">
      <c r="A15" s="13"/>
      <c r="B15" s="14" t="s">
        <v>27</v>
      </c>
      <c r="C15" s="39">
        <v>1533.37</v>
      </c>
    </row>
    <row r="16" spans="1:3" ht="10.9" customHeight="1" thickBot="1" x14ac:dyDescent="0.25">
      <c r="A16" s="66">
        <v>2</v>
      </c>
      <c r="B16" s="50" t="s">
        <v>24</v>
      </c>
      <c r="C16" s="54">
        <f>SUM(C18:C41)</f>
        <v>381839.08</v>
      </c>
    </row>
    <row r="17" spans="1:3" ht="10.9" customHeight="1" x14ac:dyDescent="0.2">
      <c r="A17" s="15"/>
      <c r="B17" s="16" t="s">
        <v>17</v>
      </c>
      <c r="C17" s="145"/>
    </row>
    <row r="18" spans="1:3" ht="10.9" customHeight="1" x14ac:dyDescent="0.2">
      <c r="A18" s="29"/>
      <c r="B18" s="17" t="s">
        <v>6</v>
      </c>
      <c r="C18" s="18"/>
    </row>
    <row r="19" spans="1:3" ht="10.9" customHeight="1" x14ac:dyDescent="0.2">
      <c r="A19" s="29"/>
      <c r="B19" s="19" t="s">
        <v>7</v>
      </c>
      <c r="C19" s="39"/>
    </row>
    <row r="20" spans="1:3" ht="10.9" customHeight="1" x14ac:dyDescent="0.2">
      <c r="A20" s="29"/>
      <c r="B20" s="19" t="s">
        <v>9</v>
      </c>
      <c r="C20" s="20"/>
    </row>
    <row r="21" spans="1:3" ht="10.9" customHeight="1" x14ac:dyDescent="0.2">
      <c r="A21" s="29"/>
      <c r="B21" s="19" t="s">
        <v>8</v>
      </c>
      <c r="C21" s="39">
        <f>339711.86-174910</f>
        <v>164801.85999999999</v>
      </c>
    </row>
    <row r="22" spans="1:3" ht="10.9" customHeight="1" x14ac:dyDescent="0.2">
      <c r="A22" s="29"/>
      <c r="B22" s="19" t="s">
        <v>10</v>
      </c>
      <c r="C22" s="20"/>
    </row>
    <row r="23" spans="1:3" ht="10.9" customHeight="1" x14ac:dyDescent="0.2">
      <c r="A23" s="29"/>
      <c r="B23" s="19" t="s">
        <v>11</v>
      </c>
      <c r="C23" s="20"/>
    </row>
    <row r="24" spans="1:3" ht="10.9" customHeight="1" x14ac:dyDescent="0.2">
      <c r="A24" s="29"/>
      <c r="B24" s="19" t="s">
        <v>12</v>
      </c>
      <c r="C24" s="20"/>
    </row>
    <row r="25" spans="1:3" ht="10.9" customHeight="1" x14ac:dyDescent="0.2">
      <c r="A25" s="29"/>
      <c r="B25" s="19" t="s">
        <v>13</v>
      </c>
      <c r="C25" s="20"/>
    </row>
    <row r="26" spans="1:3" ht="10.9" customHeight="1" x14ac:dyDescent="0.2">
      <c r="A26" s="29"/>
      <c r="B26" s="17" t="s">
        <v>92</v>
      </c>
      <c r="C26" s="84">
        <v>18469.25</v>
      </c>
    </row>
    <row r="27" spans="1:3" ht="10.9" customHeight="1" x14ac:dyDescent="0.2">
      <c r="A27" s="29"/>
      <c r="B27" s="19" t="s">
        <v>93</v>
      </c>
      <c r="C27" s="39">
        <v>14275.67</v>
      </c>
    </row>
    <row r="28" spans="1:3" ht="10.9" customHeight="1" x14ac:dyDescent="0.2">
      <c r="A28" s="29"/>
      <c r="B28" s="19" t="s">
        <v>94</v>
      </c>
      <c r="C28" s="39">
        <v>2970.69</v>
      </c>
    </row>
    <row r="29" spans="1:3" ht="10.9" customHeight="1" x14ac:dyDescent="0.2">
      <c r="A29" s="29"/>
      <c r="B29" s="122" t="s">
        <v>95</v>
      </c>
      <c r="C29" s="40">
        <v>1700.18</v>
      </c>
    </row>
    <row r="30" spans="1:3" ht="10.9" customHeight="1" x14ac:dyDescent="0.2">
      <c r="A30" s="29"/>
      <c r="B30" s="41" t="s">
        <v>14</v>
      </c>
      <c r="C30" s="84"/>
    </row>
    <row r="31" spans="1:3" ht="10.9" customHeight="1" x14ac:dyDescent="0.2">
      <c r="A31" s="29"/>
      <c r="B31" s="22" t="s">
        <v>273</v>
      </c>
      <c r="C31" s="20"/>
    </row>
    <row r="32" spans="1:3" ht="10.9" customHeight="1" x14ac:dyDescent="0.2">
      <c r="A32" s="29"/>
      <c r="B32" s="22" t="s">
        <v>38</v>
      </c>
      <c r="C32" s="39">
        <v>5677.87</v>
      </c>
    </row>
    <row r="33" spans="1:3" ht="10.9" customHeight="1" x14ac:dyDescent="0.2">
      <c r="A33" s="29"/>
      <c r="B33" s="22" t="s">
        <v>37</v>
      </c>
      <c r="C33" s="39"/>
    </row>
    <row r="34" spans="1:3" ht="10.9" customHeight="1" x14ac:dyDescent="0.2">
      <c r="A34" s="29"/>
      <c r="B34" s="22" t="s">
        <v>36</v>
      </c>
      <c r="C34" s="39">
        <v>409.08</v>
      </c>
    </row>
    <row r="35" spans="1:3" ht="10.9" customHeight="1" x14ac:dyDescent="0.2">
      <c r="A35" s="29"/>
      <c r="B35" s="42" t="s">
        <v>35</v>
      </c>
      <c r="C35" s="40">
        <v>149031.67000000001</v>
      </c>
    </row>
    <row r="36" spans="1:3" ht="10.9" customHeight="1" x14ac:dyDescent="0.2">
      <c r="A36" s="24"/>
      <c r="B36" s="25" t="s">
        <v>18</v>
      </c>
      <c r="C36" s="26"/>
    </row>
    <row r="37" spans="1:3" ht="10.9" customHeight="1" x14ac:dyDescent="0.2">
      <c r="A37" s="27"/>
      <c r="B37" s="28" t="s">
        <v>15</v>
      </c>
      <c r="C37" s="18"/>
    </row>
    <row r="38" spans="1:3" ht="10.9" customHeight="1" x14ac:dyDescent="0.2">
      <c r="A38" s="29"/>
      <c r="B38" s="30" t="s">
        <v>20</v>
      </c>
      <c r="C38" s="39">
        <f>13714.46+2742.89</f>
        <v>16457.349999999999</v>
      </c>
    </row>
    <row r="39" spans="1:3" ht="10.9" customHeight="1" x14ac:dyDescent="0.2">
      <c r="A39" s="29"/>
      <c r="B39" s="30" t="s">
        <v>21</v>
      </c>
      <c r="C39" s="20"/>
    </row>
    <row r="40" spans="1:3" ht="10.9" customHeight="1" x14ac:dyDescent="0.2">
      <c r="A40" s="29"/>
      <c r="B40" s="30" t="s">
        <v>22</v>
      </c>
      <c r="C40" s="20"/>
    </row>
    <row r="41" spans="1:3" ht="10.9" customHeight="1" thickBot="1" x14ac:dyDescent="0.25">
      <c r="A41" s="29"/>
      <c r="B41" s="31" t="s">
        <v>55</v>
      </c>
      <c r="C41" s="39">
        <v>8045.46</v>
      </c>
    </row>
    <row r="42" spans="1:3" ht="10.9" customHeight="1" thickBot="1" x14ac:dyDescent="0.25">
      <c r="A42" s="146">
        <v>3</v>
      </c>
      <c r="B42" s="113" t="s">
        <v>0</v>
      </c>
      <c r="C42" s="85">
        <v>27218.16</v>
      </c>
    </row>
    <row r="43" spans="1:3" ht="10.9" customHeight="1" thickBot="1" x14ac:dyDescent="0.25">
      <c r="A43" s="66">
        <v>4</v>
      </c>
      <c r="B43" s="116" t="s">
        <v>25</v>
      </c>
      <c r="C43" s="54">
        <v>36971.33</v>
      </c>
    </row>
    <row r="44" spans="1:3" ht="10.9" customHeight="1" thickBot="1" x14ac:dyDescent="0.25">
      <c r="A44" s="147">
        <v>5</v>
      </c>
      <c r="B44" s="114" t="s">
        <v>1</v>
      </c>
      <c r="C44" s="115">
        <v>12600</v>
      </c>
    </row>
    <row r="45" spans="1:3" ht="10.9" customHeight="1" thickBot="1" x14ac:dyDescent="0.25">
      <c r="A45" s="148">
        <v>6</v>
      </c>
      <c r="B45" s="117" t="s">
        <v>2</v>
      </c>
      <c r="C45" s="121">
        <f>SUM(C46:C51)</f>
        <v>232557</v>
      </c>
    </row>
    <row r="46" spans="1:3" ht="10.9" customHeight="1" x14ac:dyDescent="0.2">
      <c r="A46" s="67"/>
      <c r="B46" s="76" t="s">
        <v>236</v>
      </c>
      <c r="C46" s="7">
        <v>174910</v>
      </c>
    </row>
    <row r="47" spans="1:3" ht="10.9" customHeight="1" x14ac:dyDescent="0.2">
      <c r="A47" s="67"/>
      <c r="B47" s="76" t="s">
        <v>312</v>
      </c>
      <c r="C47" s="7">
        <v>960</v>
      </c>
    </row>
    <row r="48" spans="1:3" ht="10.9" customHeight="1" x14ac:dyDescent="0.2">
      <c r="A48" s="67"/>
      <c r="B48" s="76" t="s">
        <v>313</v>
      </c>
      <c r="C48" s="7">
        <v>3000</v>
      </c>
    </row>
    <row r="49" spans="1:3" ht="10.9" customHeight="1" x14ac:dyDescent="0.2">
      <c r="A49" s="67"/>
      <c r="B49" s="76" t="s">
        <v>314</v>
      </c>
      <c r="C49" s="7">
        <v>35228</v>
      </c>
    </row>
    <row r="50" spans="1:3" ht="10.9" customHeight="1" x14ac:dyDescent="0.2">
      <c r="A50" s="67"/>
      <c r="B50" s="76" t="s">
        <v>315</v>
      </c>
      <c r="C50" s="7">
        <v>16209</v>
      </c>
    </row>
    <row r="51" spans="1:3" ht="10.9" customHeight="1" thickBot="1" x14ac:dyDescent="0.25">
      <c r="A51" s="67"/>
      <c r="B51" s="76" t="s">
        <v>57</v>
      </c>
      <c r="C51" s="7">
        <v>2250</v>
      </c>
    </row>
    <row r="52" spans="1:3" ht="10.9" customHeight="1" x14ac:dyDescent="0.2">
      <c r="A52" s="149">
        <v>7</v>
      </c>
      <c r="B52" s="126" t="s">
        <v>48</v>
      </c>
      <c r="C52" s="150">
        <v>47858.6</v>
      </c>
    </row>
    <row r="53" spans="1:3" ht="10.9" customHeight="1" thickBot="1" x14ac:dyDescent="0.25">
      <c r="A53" s="65"/>
      <c r="B53" s="127" t="s">
        <v>48</v>
      </c>
      <c r="C53" s="151">
        <v>56704.5</v>
      </c>
    </row>
    <row r="54" spans="1:3" ht="10.9" customHeight="1" x14ac:dyDescent="0.2">
      <c r="A54" s="38"/>
      <c r="B54" s="80" t="s">
        <v>49</v>
      </c>
      <c r="C54" s="160" t="s">
        <v>39</v>
      </c>
    </row>
    <row r="55" spans="1:3" ht="10.9" customHeight="1" x14ac:dyDescent="0.2">
      <c r="A55" s="38"/>
      <c r="B55" s="62" t="s">
        <v>52</v>
      </c>
      <c r="C55" s="130">
        <v>51000</v>
      </c>
    </row>
    <row r="56" spans="1:3" ht="10.9" customHeight="1" x14ac:dyDescent="0.2">
      <c r="A56" s="38"/>
      <c r="B56" s="43" t="s">
        <v>44</v>
      </c>
      <c r="C56" s="59">
        <v>114231.33</v>
      </c>
    </row>
    <row r="57" spans="1:3" ht="10.9" customHeight="1" x14ac:dyDescent="0.2">
      <c r="A57" s="38"/>
      <c r="B57" s="43" t="s">
        <v>45</v>
      </c>
      <c r="C57" s="59">
        <f>104415.53+6563.1</f>
        <v>110978.63</v>
      </c>
    </row>
    <row r="58" spans="1:3" ht="10.9" customHeight="1" x14ac:dyDescent="0.2">
      <c r="A58" s="38"/>
      <c r="B58" s="43" t="s">
        <v>46</v>
      </c>
      <c r="C58" s="59">
        <f>C61</f>
        <v>21240</v>
      </c>
    </row>
    <row r="59" spans="1:3" ht="10.9" customHeight="1" x14ac:dyDescent="0.2">
      <c r="A59" s="38"/>
      <c r="B59" s="43"/>
      <c r="C59" s="59"/>
    </row>
    <row r="60" spans="1:3" ht="10.9" customHeight="1" x14ac:dyDescent="0.2">
      <c r="A60" s="38"/>
      <c r="B60" s="62" t="s">
        <v>53</v>
      </c>
      <c r="C60" s="129">
        <f>C57+C55-C58</f>
        <v>140738.63</v>
      </c>
    </row>
    <row r="61" spans="1:3" ht="10.9" customHeight="1" x14ac:dyDescent="0.2">
      <c r="A61" s="38">
        <v>8</v>
      </c>
      <c r="B61" s="51" t="s">
        <v>3</v>
      </c>
      <c r="C61" s="56">
        <f>SUM(C62:C64)</f>
        <v>21240</v>
      </c>
    </row>
    <row r="62" spans="1:3" ht="10.9" customHeight="1" x14ac:dyDescent="0.2">
      <c r="A62" s="32"/>
      <c r="B62" s="33" t="s">
        <v>4</v>
      </c>
      <c r="C62" s="34">
        <v>21240</v>
      </c>
    </row>
    <row r="63" spans="1:3" ht="10.9" customHeight="1" x14ac:dyDescent="0.2">
      <c r="A63" s="32"/>
      <c r="B63" s="33"/>
      <c r="C63" s="34"/>
    </row>
    <row r="64" spans="1:3" ht="10.9" customHeight="1" x14ac:dyDescent="0.2">
      <c r="A64" s="32"/>
      <c r="B64" s="33"/>
      <c r="C64" s="34"/>
    </row>
    <row r="65" spans="1:3" ht="10.9" customHeight="1" x14ac:dyDescent="0.2">
      <c r="A65" s="152"/>
      <c r="B65" s="153"/>
      <c r="C65" s="154"/>
    </row>
    <row r="66" spans="1:3" ht="10.9" customHeight="1" x14ac:dyDescent="0.2">
      <c r="A66" s="152"/>
      <c r="B66" s="153"/>
      <c r="C66" s="154"/>
    </row>
    <row r="67" spans="1:3" ht="10.9" customHeight="1" x14ac:dyDescent="0.2">
      <c r="A67" s="152"/>
      <c r="B67" s="90" t="s">
        <v>80</v>
      </c>
      <c r="C67" s="91" t="s">
        <v>81</v>
      </c>
    </row>
    <row r="68" spans="1:3" ht="10.9" customHeight="1" x14ac:dyDescent="0.2">
      <c r="A68" s="155"/>
      <c r="B68" s="89"/>
      <c r="C68" s="92" t="s">
        <v>82</v>
      </c>
    </row>
    <row r="69" spans="1:3" ht="10.9" customHeight="1" x14ac:dyDescent="0.2">
      <c r="A69" s="155"/>
      <c r="B69" s="88" t="s">
        <v>24</v>
      </c>
      <c r="C69" s="88">
        <v>6.3</v>
      </c>
    </row>
    <row r="70" spans="1:3" ht="10.9" customHeight="1" x14ac:dyDescent="0.2">
      <c r="A70" s="155"/>
      <c r="B70" s="88" t="s">
        <v>78</v>
      </c>
      <c r="C70" s="88">
        <v>2.2000000000000002</v>
      </c>
    </row>
    <row r="71" spans="1:3" ht="10.9" customHeight="1" x14ac:dyDescent="0.2">
      <c r="A71" s="155"/>
      <c r="B71" s="88" t="s">
        <v>77</v>
      </c>
      <c r="C71" s="88">
        <v>1.1499999999999999</v>
      </c>
    </row>
    <row r="72" spans="1:3" ht="10.9" customHeight="1" x14ac:dyDescent="0.2">
      <c r="A72" s="155"/>
      <c r="B72" s="88" t="s">
        <v>76</v>
      </c>
      <c r="C72" s="88">
        <v>1.3</v>
      </c>
    </row>
    <row r="73" spans="1:3" ht="10.9" customHeight="1" x14ac:dyDescent="0.2">
      <c r="A73" s="155"/>
      <c r="B73" s="88" t="s">
        <v>75</v>
      </c>
      <c r="C73" s="88">
        <v>1.65</v>
      </c>
    </row>
    <row r="74" spans="1:3" ht="10.9" customHeight="1" x14ac:dyDescent="0.2">
      <c r="A74" s="155"/>
      <c r="B74" s="88" t="s">
        <v>48</v>
      </c>
      <c r="C74" s="88">
        <v>2.5</v>
      </c>
    </row>
    <row r="75" spans="1:3" ht="10.9" customHeight="1" x14ac:dyDescent="0.2">
      <c r="A75" s="155"/>
      <c r="B75" s="125" t="s">
        <v>1</v>
      </c>
      <c r="C75" s="125">
        <v>0.4</v>
      </c>
    </row>
    <row r="76" spans="1:3" ht="10.9" customHeight="1" x14ac:dyDescent="0.2">
      <c r="A76" s="155"/>
      <c r="B76" s="125"/>
      <c r="C76" s="125"/>
    </row>
    <row r="77" spans="1:3" ht="10.9" customHeight="1" x14ac:dyDescent="0.2">
      <c r="A77" s="155"/>
      <c r="B77" s="88" t="s">
        <v>79</v>
      </c>
      <c r="C77" s="88">
        <f>SUM(C69:C75)</f>
        <v>15.500000000000002</v>
      </c>
    </row>
    <row r="78" spans="1:3" ht="10.9" customHeight="1" x14ac:dyDescent="0.2">
      <c r="A78" s="155"/>
      <c r="B78" s="167"/>
      <c r="C78" s="156"/>
    </row>
    <row r="79" spans="1:3" ht="10.9" customHeight="1" x14ac:dyDescent="0.2">
      <c r="A79" s="155"/>
      <c r="B79" s="168"/>
      <c r="C79" s="157"/>
    </row>
    <row r="80" spans="1:3" ht="10.9" customHeight="1" x14ac:dyDescent="0.2">
      <c r="A80" s="155"/>
      <c r="B80" s="88" t="s">
        <v>49</v>
      </c>
      <c r="C80" s="165">
        <v>3.5</v>
      </c>
    </row>
    <row r="81" spans="1:3" ht="10.9" customHeight="1" x14ac:dyDescent="0.2">
      <c r="A81" s="155"/>
      <c r="B81" s="169"/>
      <c r="C81" s="158"/>
    </row>
    <row r="82" spans="1:3" ht="10.9" customHeight="1" x14ac:dyDescent="0.2">
      <c r="A82" s="155"/>
      <c r="B82" s="169"/>
      <c r="C82" s="158"/>
    </row>
    <row r="83" spans="1:3" ht="10.9" customHeight="1" x14ac:dyDescent="0.2">
      <c r="A83" s="155"/>
      <c r="B83" s="125" t="s">
        <v>253</v>
      </c>
      <c r="C83" s="166">
        <v>35</v>
      </c>
    </row>
    <row r="84" spans="1:3" ht="10.9" customHeight="1" x14ac:dyDescent="0.2">
      <c r="A84" s="89"/>
      <c r="B84" s="125" t="s">
        <v>254</v>
      </c>
      <c r="C84" s="166">
        <v>35.5</v>
      </c>
    </row>
    <row r="85" spans="1:3" ht="10.9" customHeight="1" x14ac:dyDescent="0.2">
      <c r="B85" s="138"/>
      <c r="C85" s="138"/>
    </row>
    <row r="86" spans="1:3" ht="10.9" customHeight="1" x14ac:dyDescent="0.2">
      <c r="B86" s="138"/>
      <c r="C86" s="138"/>
    </row>
    <row r="87" spans="1:3" ht="10.9" customHeight="1" x14ac:dyDescent="0.2">
      <c r="B87" s="1" t="s">
        <v>31</v>
      </c>
      <c r="C87" s="86" t="s">
        <v>30</v>
      </c>
    </row>
    <row r="88" spans="1:3" ht="10.9" customHeight="1" x14ac:dyDescent="0.2"/>
    <row r="89" spans="1:3" ht="10.9" customHeight="1" x14ac:dyDescent="0.2"/>
    <row r="90" spans="1:3" ht="10.9" customHeight="1" x14ac:dyDescent="0.2"/>
    <row r="91" spans="1:3" ht="10.9" customHeight="1" x14ac:dyDescent="0.2"/>
    <row r="92" spans="1:3" ht="10.9" customHeight="1" x14ac:dyDescent="0.2"/>
    <row r="93" spans="1:3" ht="10.9" customHeight="1" x14ac:dyDescent="0.2"/>
    <row r="94" spans="1:3" ht="10.9" customHeight="1" x14ac:dyDescent="0.2"/>
    <row r="95" spans="1:3" ht="10.9" customHeight="1" x14ac:dyDescent="0.2"/>
    <row r="96" spans="1:3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ht="10.9" customHeight="1" x14ac:dyDescent="0.2"/>
    <row r="114" ht="10.9" customHeight="1" x14ac:dyDescent="0.2"/>
    <row r="115" ht="10.9" customHeight="1" x14ac:dyDescent="0.2"/>
    <row r="116" ht="10.9" customHeight="1" x14ac:dyDescent="0.2"/>
    <row r="117" ht="10.9" customHeight="1" x14ac:dyDescent="0.2"/>
    <row r="118" ht="10.9" customHeight="1" x14ac:dyDescent="0.2"/>
    <row r="119" ht="10.9" customHeight="1" x14ac:dyDescent="0.2"/>
    <row r="120" ht="10.9" customHeight="1" x14ac:dyDescent="0.2"/>
    <row r="121" ht="10.9" customHeight="1" x14ac:dyDescent="0.2"/>
    <row r="122" ht="10.9" customHeight="1" x14ac:dyDescent="0.2"/>
    <row r="123" ht="10.9" customHeight="1" x14ac:dyDescent="0.2"/>
    <row r="124" ht="10.9" customHeight="1" x14ac:dyDescent="0.2"/>
    <row r="125" ht="10.9" customHeight="1" x14ac:dyDescent="0.2"/>
    <row r="126" ht="10.9" customHeight="1" x14ac:dyDescent="0.2"/>
    <row r="127" ht="10.9" customHeight="1" x14ac:dyDescent="0.2"/>
    <row r="128" ht="10.9" customHeight="1" x14ac:dyDescent="0.2"/>
    <row r="129" ht="10.9" customHeight="1" x14ac:dyDescent="0.2"/>
    <row r="130" ht="10.9" customHeight="1" x14ac:dyDescent="0.2"/>
    <row r="131" ht="10.9" customHeight="1" x14ac:dyDescent="0.2"/>
    <row r="132" ht="10.9" customHeight="1" x14ac:dyDescent="0.2"/>
    <row r="133" ht="10.9" customHeight="1" x14ac:dyDescent="0.2"/>
    <row r="134" ht="10.9" customHeight="1" x14ac:dyDescent="0.2"/>
    <row r="135" ht="10.9" customHeight="1" x14ac:dyDescent="0.2"/>
    <row r="136" ht="10.9" customHeight="1" x14ac:dyDescent="0.2"/>
    <row r="137" ht="10.9" customHeight="1" x14ac:dyDescent="0.2"/>
    <row r="138" ht="10.9" customHeight="1" x14ac:dyDescent="0.2"/>
    <row r="139" ht="10.9" customHeight="1" x14ac:dyDescent="0.2"/>
    <row r="140" ht="10.9" customHeight="1" x14ac:dyDescent="0.2"/>
    <row r="141" ht="10.9" customHeight="1" x14ac:dyDescent="0.2"/>
    <row r="142" ht="10.9" customHeight="1" x14ac:dyDescent="0.2"/>
    <row r="143" ht="10.9" customHeight="1" x14ac:dyDescent="0.2"/>
    <row r="144" ht="10.9" customHeight="1" x14ac:dyDescent="0.2"/>
    <row r="145" ht="10.9" customHeight="1" x14ac:dyDescent="0.2"/>
    <row r="146" ht="10.9" customHeight="1" x14ac:dyDescent="0.2"/>
    <row r="147" ht="10.9" customHeight="1" x14ac:dyDescent="0.2"/>
    <row r="148" ht="10.9" customHeight="1" x14ac:dyDescent="0.2"/>
    <row r="149" ht="10.9" customHeight="1" x14ac:dyDescent="0.2"/>
    <row r="150" ht="10.9" customHeight="1" x14ac:dyDescent="0.2"/>
    <row r="151" ht="10.9" customHeight="1" x14ac:dyDescent="0.2"/>
    <row r="152" ht="10.9" customHeight="1" x14ac:dyDescent="0.2"/>
    <row r="153" ht="10.9" customHeight="1" x14ac:dyDescent="0.2"/>
    <row r="154" ht="10.9" customHeight="1" x14ac:dyDescent="0.2"/>
    <row r="155" ht="10.9" customHeight="1" x14ac:dyDescent="0.2"/>
    <row r="156" ht="10.9" customHeight="1" x14ac:dyDescent="0.2"/>
    <row r="157" ht="10.9" customHeight="1" x14ac:dyDescent="0.2"/>
    <row r="158" ht="10.9" customHeight="1" x14ac:dyDescent="0.2"/>
    <row r="159" ht="10.9" customHeight="1" x14ac:dyDescent="0.2"/>
    <row r="160" ht="10.9" customHeight="1" x14ac:dyDescent="0.2"/>
    <row r="161" ht="10.9" customHeight="1" x14ac:dyDescent="0.2"/>
    <row r="162" ht="10.9" customHeight="1" x14ac:dyDescent="0.2"/>
    <row r="163" ht="10.9" customHeight="1" x14ac:dyDescent="0.2"/>
    <row r="164" ht="10.9" customHeight="1" x14ac:dyDescent="0.2"/>
    <row r="165" ht="10.9" customHeight="1" x14ac:dyDescent="0.2"/>
    <row r="166" ht="10.9" customHeight="1" x14ac:dyDescent="0.2"/>
    <row r="167" ht="10.9" customHeight="1" x14ac:dyDescent="0.2"/>
    <row r="168" ht="10.9" customHeight="1" x14ac:dyDescent="0.2"/>
    <row r="169" ht="10.9" customHeight="1" x14ac:dyDescent="0.2"/>
    <row r="170" ht="10.9" customHeight="1" x14ac:dyDescent="0.2"/>
    <row r="171" ht="10.9" customHeight="1" x14ac:dyDescent="0.2"/>
    <row r="172" ht="10.9" customHeight="1" x14ac:dyDescent="0.2"/>
    <row r="173" ht="10.9" customHeight="1" x14ac:dyDescent="0.2"/>
    <row r="174" ht="10.9" customHeight="1" x14ac:dyDescent="0.2"/>
    <row r="175" ht="10.9" customHeight="1" x14ac:dyDescent="0.2"/>
    <row r="176" ht="10.9" customHeight="1" x14ac:dyDescent="0.2"/>
    <row r="177" ht="10.9" customHeight="1" x14ac:dyDescent="0.2"/>
    <row r="178" ht="10.9" customHeight="1" x14ac:dyDescent="0.2"/>
    <row r="179" ht="10.9" customHeight="1" x14ac:dyDescent="0.2"/>
    <row r="180" ht="10.9" customHeight="1" x14ac:dyDescent="0.2"/>
    <row r="181" ht="10.9" customHeight="1" x14ac:dyDescent="0.2"/>
    <row r="182" ht="10.9" customHeight="1" x14ac:dyDescent="0.2"/>
    <row r="183" ht="10.9" customHeight="1" x14ac:dyDescent="0.2"/>
    <row r="184" ht="10.9" customHeight="1" x14ac:dyDescent="0.2"/>
    <row r="185" ht="10.9" customHeight="1" x14ac:dyDescent="0.2"/>
    <row r="186" ht="10.9" customHeight="1" x14ac:dyDescent="0.2"/>
    <row r="187" ht="10.9" customHeight="1" x14ac:dyDescent="0.2"/>
    <row r="188" ht="10.9" customHeight="1" x14ac:dyDescent="0.2"/>
    <row r="189" ht="10.9" customHeight="1" x14ac:dyDescent="0.2"/>
    <row r="190" ht="10.9" customHeight="1" x14ac:dyDescent="0.2"/>
    <row r="191" ht="10.9" customHeight="1" x14ac:dyDescent="0.2"/>
    <row r="192" ht="10.9" customHeight="1" x14ac:dyDescent="0.2"/>
    <row r="193" ht="10.9" customHeight="1" x14ac:dyDescent="0.2"/>
    <row r="194" ht="10.9" customHeight="1" x14ac:dyDescent="0.2"/>
    <row r="195" ht="10.9" customHeight="1" x14ac:dyDescent="0.2"/>
    <row r="196" ht="10.9" customHeight="1" x14ac:dyDescent="0.2"/>
    <row r="197" ht="10.9" customHeight="1" x14ac:dyDescent="0.2"/>
    <row r="198" ht="10.9" customHeight="1" x14ac:dyDescent="0.2"/>
    <row r="199" ht="10.9" customHeight="1" x14ac:dyDescent="0.2"/>
    <row r="200" ht="10.9" customHeight="1" x14ac:dyDescent="0.2"/>
    <row r="201" ht="10.9" customHeight="1" x14ac:dyDescent="0.2"/>
    <row r="202" ht="10.9" customHeight="1" x14ac:dyDescent="0.2"/>
    <row r="203" ht="10.9" customHeight="1" x14ac:dyDescent="0.2"/>
    <row r="204" ht="10.9" customHeight="1" x14ac:dyDescent="0.2"/>
    <row r="205" ht="10.9" customHeight="1" x14ac:dyDescent="0.2"/>
    <row r="206" ht="10.9" customHeight="1" x14ac:dyDescent="0.2"/>
    <row r="207" ht="10.9" customHeight="1" x14ac:dyDescent="0.2"/>
    <row r="208" ht="10.9" customHeight="1" x14ac:dyDescent="0.2"/>
    <row r="209" ht="10.9" customHeight="1" x14ac:dyDescent="0.2"/>
    <row r="210" ht="10.9" customHeight="1" x14ac:dyDescent="0.2"/>
    <row r="211" ht="10.9" customHeight="1" x14ac:dyDescent="0.2"/>
    <row r="212" ht="10.9" customHeight="1" x14ac:dyDescent="0.2"/>
    <row r="213" ht="10.9" customHeight="1" x14ac:dyDescent="0.2"/>
    <row r="214" ht="10.9" customHeight="1" x14ac:dyDescent="0.2"/>
    <row r="215" ht="10.9" customHeight="1" x14ac:dyDescent="0.2"/>
    <row r="216" ht="10.9" customHeight="1" x14ac:dyDescent="0.2"/>
    <row r="217" ht="10.9" customHeight="1" x14ac:dyDescent="0.2"/>
    <row r="218" ht="10.9" customHeight="1" x14ac:dyDescent="0.2"/>
    <row r="219" ht="10.9" customHeight="1" x14ac:dyDescent="0.2"/>
    <row r="220" ht="10.9" customHeight="1" x14ac:dyDescent="0.2"/>
    <row r="221" ht="10.9" customHeight="1" x14ac:dyDescent="0.2"/>
    <row r="222" ht="10.9" customHeight="1" x14ac:dyDescent="0.2"/>
    <row r="223" ht="10.9" customHeight="1" x14ac:dyDescent="0.2"/>
    <row r="224" ht="10.9" customHeight="1" x14ac:dyDescent="0.2"/>
    <row r="225" ht="10.9" customHeight="1" x14ac:dyDescent="0.2"/>
    <row r="226" ht="10.9" customHeight="1" x14ac:dyDescent="0.2"/>
    <row r="227" ht="10.9" customHeight="1" x14ac:dyDescent="0.2"/>
    <row r="228" ht="10.9" customHeight="1" x14ac:dyDescent="0.2"/>
    <row r="229" ht="10.9" customHeight="1" x14ac:dyDescent="0.2"/>
    <row r="230" ht="10.9" customHeight="1" x14ac:dyDescent="0.2"/>
    <row r="231" ht="10.9" customHeight="1" x14ac:dyDescent="0.2"/>
    <row r="232" ht="10.9" customHeight="1" x14ac:dyDescent="0.2"/>
    <row r="233" ht="10.9" customHeight="1" x14ac:dyDescent="0.2"/>
    <row r="234" ht="10.9" customHeight="1" x14ac:dyDescent="0.2"/>
    <row r="235" ht="10.9" customHeight="1" x14ac:dyDescent="0.2"/>
    <row r="236" ht="10.9" customHeight="1" x14ac:dyDescent="0.2"/>
    <row r="237" ht="10.9" customHeight="1" x14ac:dyDescent="0.2"/>
    <row r="238" ht="10.9" customHeight="1" x14ac:dyDescent="0.2"/>
    <row r="239" ht="10.9" customHeight="1" x14ac:dyDescent="0.2"/>
    <row r="240" ht="10.9" customHeight="1" x14ac:dyDescent="0.2"/>
    <row r="241" ht="10.9" customHeight="1" x14ac:dyDescent="0.2"/>
    <row r="242" ht="10.9" customHeight="1" x14ac:dyDescent="0.2"/>
    <row r="243" ht="10.9" customHeight="1" x14ac:dyDescent="0.2"/>
    <row r="244" ht="10.9" customHeight="1" x14ac:dyDescent="0.2"/>
    <row r="245" ht="10.9" customHeight="1" x14ac:dyDescent="0.2"/>
    <row r="246" ht="10.9" customHeight="1" x14ac:dyDescent="0.2"/>
    <row r="247" ht="10.9" customHeight="1" x14ac:dyDescent="0.2"/>
    <row r="248" ht="10.9" customHeight="1" x14ac:dyDescent="0.2"/>
    <row r="249" ht="10.9" customHeight="1" x14ac:dyDescent="0.2"/>
    <row r="250" ht="10.9" customHeight="1" x14ac:dyDescent="0.2"/>
    <row r="251" ht="10.9" customHeight="1" x14ac:dyDescent="0.2"/>
    <row r="252" ht="10.9" customHeight="1" x14ac:dyDescent="0.2"/>
    <row r="253" ht="10.9" customHeight="1" x14ac:dyDescent="0.2"/>
    <row r="254" ht="10.9" customHeight="1" x14ac:dyDescent="0.2"/>
    <row r="255" ht="10.9" customHeight="1" x14ac:dyDescent="0.2"/>
    <row r="256" ht="10.9" customHeight="1" x14ac:dyDescent="0.2"/>
    <row r="257" ht="10.9" customHeight="1" x14ac:dyDescent="0.2"/>
    <row r="258" ht="10.9" customHeight="1" x14ac:dyDescent="0.2"/>
    <row r="259" ht="10.9" customHeight="1" x14ac:dyDescent="0.2"/>
    <row r="260" ht="10.9" customHeight="1" x14ac:dyDescent="0.2"/>
    <row r="261" ht="10.9" customHeight="1" x14ac:dyDescent="0.2"/>
    <row r="262" ht="10.9" customHeight="1" x14ac:dyDescent="0.2"/>
    <row r="263" ht="10.9" customHeight="1" x14ac:dyDescent="0.2"/>
    <row r="264" ht="10.9" customHeight="1" x14ac:dyDescent="0.2"/>
    <row r="265" ht="10.9" customHeight="1" x14ac:dyDescent="0.2"/>
    <row r="266" ht="10.9" customHeight="1" x14ac:dyDescent="0.2"/>
    <row r="267" ht="10.9" customHeight="1" x14ac:dyDescent="0.2"/>
    <row r="268" ht="10.9" customHeight="1" x14ac:dyDescent="0.2"/>
    <row r="269" ht="10.9" customHeight="1" x14ac:dyDescent="0.2"/>
    <row r="270" ht="10.9" customHeight="1" x14ac:dyDescent="0.2"/>
    <row r="271" ht="10.9" customHeight="1" x14ac:dyDescent="0.2"/>
    <row r="272" ht="10.9" customHeight="1" x14ac:dyDescent="0.2"/>
    <row r="273" ht="10.9" customHeight="1" x14ac:dyDescent="0.2"/>
    <row r="274" ht="10.9" customHeight="1" x14ac:dyDescent="0.2"/>
    <row r="275" ht="10.9" customHeight="1" x14ac:dyDescent="0.2"/>
    <row r="276" ht="10.9" customHeight="1" x14ac:dyDescent="0.2"/>
    <row r="277" ht="10.9" customHeight="1" x14ac:dyDescent="0.2"/>
    <row r="278" ht="10.9" customHeight="1" x14ac:dyDescent="0.2"/>
    <row r="279" ht="10.9" customHeight="1" x14ac:dyDescent="0.2"/>
    <row r="280" ht="10.9" customHeight="1" x14ac:dyDescent="0.2"/>
    <row r="281" ht="10.9" customHeight="1" x14ac:dyDescent="0.2"/>
    <row r="282" ht="10.9" customHeight="1" x14ac:dyDescent="0.2"/>
    <row r="283" ht="10.9" customHeight="1" x14ac:dyDescent="0.2"/>
    <row r="284" ht="10.9" customHeight="1" x14ac:dyDescent="0.2"/>
    <row r="285" ht="10.9" customHeight="1" x14ac:dyDescent="0.2"/>
    <row r="286" ht="10.9" customHeight="1" x14ac:dyDescent="0.2"/>
    <row r="287" ht="10.9" customHeight="1" x14ac:dyDescent="0.2"/>
    <row r="288" ht="10.9" customHeight="1" x14ac:dyDescent="0.2"/>
    <row r="289" ht="10.9" customHeight="1" x14ac:dyDescent="0.2"/>
    <row r="290" ht="10.9" customHeight="1" x14ac:dyDescent="0.2"/>
    <row r="291" ht="10.9" customHeight="1" x14ac:dyDescent="0.2"/>
    <row r="292" ht="10.9" customHeight="1" x14ac:dyDescent="0.2"/>
    <row r="293" ht="10.9" customHeight="1" x14ac:dyDescent="0.2"/>
    <row r="294" ht="10.9" customHeight="1" x14ac:dyDescent="0.2"/>
    <row r="295" ht="10.9" customHeight="1" x14ac:dyDescent="0.2"/>
    <row r="296" ht="10.9" customHeight="1" x14ac:dyDescent="0.2"/>
    <row r="297" ht="10.9" customHeight="1" x14ac:dyDescent="0.2"/>
    <row r="298" ht="10.9" customHeight="1" x14ac:dyDescent="0.2"/>
    <row r="299" ht="10.9" customHeight="1" x14ac:dyDescent="0.2"/>
    <row r="300" ht="10.9" customHeight="1" x14ac:dyDescent="0.2"/>
    <row r="301" ht="10.9" customHeight="1" x14ac:dyDescent="0.2"/>
    <row r="302" ht="10.9" customHeight="1" x14ac:dyDescent="0.2"/>
    <row r="303" ht="10.9" customHeight="1" x14ac:dyDescent="0.2"/>
    <row r="304" ht="10.9" customHeight="1" x14ac:dyDescent="0.2"/>
    <row r="305" ht="10.9" customHeight="1" x14ac:dyDescent="0.2"/>
    <row r="306" ht="10.9" customHeight="1" x14ac:dyDescent="0.2"/>
    <row r="307" ht="10.9" customHeight="1" x14ac:dyDescent="0.2"/>
    <row r="308" ht="10.9" customHeight="1" x14ac:dyDescent="0.2"/>
    <row r="309" ht="10.9" customHeight="1" x14ac:dyDescent="0.2"/>
    <row r="310" ht="10.9" customHeight="1" x14ac:dyDescent="0.2"/>
    <row r="311" ht="10.9" customHeight="1" x14ac:dyDescent="0.2"/>
    <row r="312" ht="10.9" customHeight="1" x14ac:dyDescent="0.2"/>
    <row r="313" ht="10.9" customHeight="1" x14ac:dyDescent="0.2"/>
    <row r="314" ht="10.9" customHeight="1" x14ac:dyDescent="0.2"/>
    <row r="315" ht="10.9" customHeight="1" x14ac:dyDescent="0.2"/>
    <row r="316" ht="10.9" customHeight="1" x14ac:dyDescent="0.2"/>
    <row r="317" ht="10.9" customHeight="1" x14ac:dyDescent="0.2"/>
    <row r="318" ht="10.9" customHeight="1" x14ac:dyDescent="0.2"/>
    <row r="319" ht="10.9" customHeight="1" x14ac:dyDescent="0.2"/>
    <row r="320" ht="10.9" customHeight="1" x14ac:dyDescent="0.2"/>
    <row r="321" ht="10.9" customHeight="1" x14ac:dyDescent="0.2"/>
    <row r="322" ht="10.9" customHeight="1" x14ac:dyDescent="0.2"/>
    <row r="323" ht="10.9" customHeight="1" x14ac:dyDescent="0.2"/>
    <row r="324" ht="10.9" customHeight="1" x14ac:dyDescent="0.2"/>
    <row r="325" ht="10.9" customHeight="1" x14ac:dyDescent="0.2"/>
    <row r="326" ht="10.9" customHeight="1" x14ac:dyDescent="0.2"/>
    <row r="327" ht="10.9" customHeight="1" x14ac:dyDescent="0.2"/>
    <row r="328" ht="10.9" customHeight="1" x14ac:dyDescent="0.2"/>
    <row r="329" ht="10.9" customHeight="1" x14ac:dyDescent="0.2"/>
    <row r="330" ht="10.9" customHeight="1" x14ac:dyDescent="0.2"/>
    <row r="331" ht="10.9" customHeight="1" x14ac:dyDescent="0.2"/>
    <row r="332" ht="10.9" customHeight="1" x14ac:dyDescent="0.2"/>
    <row r="333" ht="10.9" customHeight="1" x14ac:dyDescent="0.2"/>
    <row r="334" ht="10.9" customHeight="1" x14ac:dyDescent="0.2"/>
    <row r="335" ht="10.9" customHeight="1" x14ac:dyDescent="0.2"/>
    <row r="336" ht="10.9" customHeight="1" x14ac:dyDescent="0.2"/>
    <row r="337" ht="10.9" customHeight="1" x14ac:dyDescent="0.2"/>
    <row r="338" ht="10.9" customHeight="1" x14ac:dyDescent="0.2"/>
    <row r="339" ht="10.9" customHeight="1" x14ac:dyDescent="0.2"/>
    <row r="340" ht="10.9" customHeight="1" x14ac:dyDescent="0.2"/>
    <row r="341" ht="10.9" customHeight="1" x14ac:dyDescent="0.2"/>
    <row r="342" ht="10.9" customHeight="1" x14ac:dyDescent="0.2"/>
    <row r="343" ht="10.9" customHeight="1" x14ac:dyDescent="0.2"/>
    <row r="344" ht="10.9" customHeight="1" x14ac:dyDescent="0.2"/>
    <row r="345" ht="10.9" customHeight="1" x14ac:dyDescent="0.2"/>
    <row r="346" ht="10.9" customHeight="1" x14ac:dyDescent="0.2"/>
    <row r="347" ht="10.9" customHeight="1" x14ac:dyDescent="0.2"/>
    <row r="348" ht="10.9" customHeight="1" x14ac:dyDescent="0.2"/>
    <row r="349" ht="10.9" customHeight="1" x14ac:dyDescent="0.2"/>
    <row r="350" ht="10.9" customHeight="1" x14ac:dyDescent="0.2"/>
    <row r="351" ht="10.9" customHeight="1" x14ac:dyDescent="0.2"/>
    <row r="352" ht="10.9" customHeight="1" x14ac:dyDescent="0.2"/>
    <row r="353" ht="10.9" customHeight="1" x14ac:dyDescent="0.2"/>
    <row r="354" ht="10.9" customHeight="1" x14ac:dyDescent="0.2"/>
    <row r="355" ht="10.9" customHeight="1" x14ac:dyDescent="0.2"/>
    <row r="356" ht="10.9" customHeight="1" x14ac:dyDescent="0.2"/>
    <row r="357" ht="10.9" customHeight="1" x14ac:dyDescent="0.2"/>
    <row r="358" ht="10.9" customHeight="1" x14ac:dyDescent="0.2"/>
    <row r="359" ht="10.9" customHeight="1" x14ac:dyDescent="0.2"/>
    <row r="360" ht="10.9" customHeight="1" x14ac:dyDescent="0.2"/>
    <row r="361" ht="10.9" customHeight="1" x14ac:dyDescent="0.2"/>
    <row r="362" ht="10.9" customHeight="1" x14ac:dyDescent="0.2"/>
    <row r="363" ht="10.9" customHeight="1" x14ac:dyDescent="0.2"/>
    <row r="364" ht="10.9" customHeight="1" x14ac:dyDescent="0.2"/>
    <row r="365" ht="10.9" customHeight="1" x14ac:dyDescent="0.2"/>
    <row r="366" ht="10.9" customHeight="1" x14ac:dyDescent="0.2"/>
    <row r="367" ht="10.9" customHeight="1" x14ac:dyDescent="0.2"/>
    <row r="368" ht="10.9" customHeight="1" x14ac:dyDescent="0.2"/>
    <row r="369" ht="10.9" customHeight="1" x14ac:dyDescent="0.2"/>
    <row r="370" ht="10.9" customHeight="1" x14ac:dyDescent="0.2"/>
    <row r="371" ht="10.9" customHeight="1" x14ac:dyDescent="0.2"/>
    <row r="372" ht="10.9" customHeight="1" x14ac:dyDescent="0.2"/>
    <row r="373" ht="10.9" customHeight="1" x14ac:dyDescent="0.2"/>
    <row r="374" ht="10.9" customHeight="1" x14ac:dyDescent="0.2"/>
    <row r="375" ht="10.9" customHeight="1" x14ac:dyDescent="0.2"/>
    <row r="376" ht="10.9" customHeight="1" x14ac:dyDescent="0.2"/>
    <row r="377" ht="10.9" customHeight="1" x14ac:dyDescent="0.2"/>
    <row r="378" ht="10.9" customHeight="1" x14ac:dyDescent="0.2"/>
    <row r="379" ht="10.9" customHeight="1" x14ac:dyDescent="0.2"/>
    <row r="380" ht="10.9" customHeight="1" x14ac:dyDescent="0.2"/>
    <row r="381" ht="10.9" customHeight="1" x14ac:dyDescent="0.2"/>
    <row r="382" ht="10.9" customHeight="1" x14ac:dyDescent="0.2"/>
    <row r="383" ht="10.9" customHeight="1" x14ac:dyDescent="0.2"/>
    <row r="384" ht="10.9" customHeight="1" x14ac:dyDescent="0.2"/>
    <row r="385" ht="10.9" customHeight="1" x14ac:dyDescent="0.2"/>
    <row r="386" ht="10.9" customHeight="1" x14ac:dyDescent="0.2"/>
    <row r="387" ht="10.9" customHeight="1" x14ac:dyDescent="0.2"/>
    <row r="388" ht="10.9" customHeight="1" x14ac:dyDescent="0.2"/>
    <row r="389" ht="10.9" customHeight="1" x14ac:dyDescent="0.2"/>
    <row r="390" ht="10.9" customHeight="1" x14ac:dyDescent="0.2"/>
    <row r="391" ht="10.9" customHeight="1" x14ac:dyDescent="0.2"/>
    <row r="392" ht="10.9" customHeight="1" x14ac:dyDescent="0.2"/>
    <row r="393" ht="10.9" customHeight="1" x14ac:dyDescent="0.2"/>
    <row r="394" ht="10.9" customHeight="1" x14ac:dyDescent="0.2"/>
    <row r="395" ht="10.9" customHeight="1" x14ac:dyDescent="0.2"/>
    <row r="396" ht="10.9" customHeight="1" x14ac:dyDescent="0.2"/>
    <row r="397" ht="10.9" customHeight="1" x14ac:dyDescent="0.2"/>
    <row r="398" ht="10.9" customHeight="1" x14ac:dyDescent="0.2"/>
    <row r="399" ht="10.9" customHeight="1" x14ac:dyDescent="0.2"/>
    <row r="400" ht="10.9" customHeight="1" x14ac:dyDescent="0.2"/>
    <row r="401" ht="10.9" customHeight="1" x14ac:dyDescent="0.2"/>
    <row r="402" ht="10.9" customHeight="1" x14ac:dyDescent="0.2"/>
    <row r="403" ht="10.9" customHeight="1" x14ac:dyDescent="0.2"/>
    <row r="404" ht="10.9" customHeight="1" x14ac:dyDescent="0.2"/>
    <row r="405" ht="10.9" customHeight="1" x14ac:dyDescent="0.2"/>
    <row r="406" ht="10.9" customHeight="1" x14ac:dyDescent="0.2"/>
    <row r="407" ht="10.9" customHeight="1" x14ac:dyDescent="0.2"/>
    <row r="408" ht="10.9" customHeight="1" x14ac:dyDescent="0.2"/>
    <row r="409" ht="10.9" customHeight="1" x14ac:dyDescent="0.2"/>
    <row r="410" ht="10.9" customHeight="1" x14ac:dyDescent="0.2"/>
    <row r="411" ht="10.9" customHeight="1" x14ac:dyDescent="0.2"/>
    <row r="412" ht="10.9" customHeight="1" x14ac:dyDescent="0.2"/>
    <row r="413" ht="10.9" customHeight="1" x14ac:dyDescent="0.2"/>
    <row r="414" ht="10.9" customHeight="1" x14ac:dyDescent="0.2"/>
    <row r="415" ht="10.9" customHeight="1" x14ac:dyDescent="0.2"/>
    <row r="416" ht="10.9" customHeight="1" x14ac:dyDescent="0.2"/>
  </sheetData>
  <pageMargins left="0.7" right="0.7" top="0.75" bottom="0.75" header="0.3" footer="0.3"/>
  <pageSetup paperSize="9" orientation="portrait" verticalDpi="0" copies="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52" workbookViewId="0">
      <selection activeCell="B66" sqref="B66"/>
    </sheetView>
  </sheetViews>
  <sheetFormatPr defaultRowHeight="11.25" x14ac:dyDescent="0.2"/>
  <cols>
    <col min="1" max="1" width="3.33203125" customWidth="1"/>
    <col min="2" max="2" width="84.5" customWidth="1"/>
    <col min="3" max="3" width="19.5" customWidth="1"/>
  </cols>
  <sheetData>
    <row r="1" spans="1:3" ht="12" x14ac:dyDescent="0.2">
      <c r="A1" s="9"/>
      <c r="B1" s="106" t="s">
        <v>43</v>
      </c>
      <c r="C1" s="9"/>
    </row>
    <row r="2" spans="1:3" ht="13.5" x14ac:dyDescent="0.25">
      <c r="A2" s="9"/>
      <c r="B2" s="79"/>
      <c r="C2" s="9"/>
    </row>
    <row r="3" spans="1:3" ht="12" x14ac:dyDescent="0.2">
      <c r="A3" s="10"/>
      <c r="B3" s="44" t="s">
        <v>32</v>
      </c>
      <c r="C3" s="11">
        <v>3261.8</v>
      </c>
    </row>
    <row r="4" spans="1:3" ht="13.5" x14ac:dyDescent="0.25">
      <c r="A4" s="104"/>
      <c r="B4" s="103" t="s">
        <v>304</v>
      </c>
      <c r="C4" s="141"/>
    </row>
    <row r="5" spans="1:3" ht="12" x14ac:dyDescent="0.2">
      <c r="A5" s="12"/>
      <c r="B5" s="62"/>
      <c r="C5" s="70"/>
    </row>
    <row r="6" spans="1:3" ht="12" x14ac:dyDescent="0.2">
      <c r="A6" s="12"/>
      <c r="B6" s="43" t="s">
        <v>44</v>
      </c>
      <c r="C6" s="142">
        <v>660701.81000000006</v>
      </c>
    </row>
    <row r="7" spans="1:3" ht="12" x14ac:dyDescent="0.2">
      <c r="A7" s="12"/>
      <c r="B7" s="43" t="s">
        <v>45</v>
      </c>
      <c r="C7" s="142">
        <v>634192.31000000006</v>
      </c>
    </row>
    <row r="8" spans="1:3" ht="12" x14ac:dyDescent="0.2">
      <c r="A8" s="12"/>
      <c r="B8" s="43" t="s">
        <v>46</v>
      </c>
      <c r="C8" s="142">
        <v>743387.77</v>
      </c>
    </row>
    <row r="9" spans="1:3" ht="12" x14ac:dyDescent="0.2">
      <c r="A9" s="47"/>
      <c r="B9" s="58"/>
      <c r="C9" s="70"/>
    </row>
    <row r="10" spans="1:3" ht="12.75" thickBot="1" x14ac:dyDescent="0.25">
      <c r="A10" s="69"/>
      <c r="B10" s="68" t="s">
        <v>50</v>
      </c>
      <c r="C10" s="144" t="s">
        <v>39</v>
      </c>
    </row>
    <row r="11" spans="1:3" ht="12.75" thickBot="1" x14ac:dyDescent="0.25">
      <c r="A11" s="65">
        <v>1</v>
      </c>
      <c r="B11" s="49" t="s">
        <v>23</v>
      </c>
      <c r="C11" s="55">
        <f>SUM(C12:C16)</f>
        <v>139452.78</v>
      </c>
    </row>
    <row r="12" spans="1:3" x14ac:dyDescent="0.2">
      <c r="A12" s="13"/>
      <c r="B12" s="14" t="s">
        <v>26</v>
      </c>
      <c r="C12" s="7"/>
    </row>
    <row r="13" spans="1:3" x14ac:dyDescent="0.2">
      <c r="A13" s="13"/>
      <c r="B13" s="14" t="s">
        <v>28</v>
      </c>
      <c r="C13" s="8">
        <f>99777.51+19955.5</f>
        <v>119733.01</v>
      </c>
    </row>
    <row r="14" spans="1:3" x14ac:dyDescent="0.2">
      <c r="A14" s="13"/>
      <c r="B14" s="14" t="s">
        <v>29</v>
      </c>
      <c r="C14" s="8"/>
    </row>
    <row r="15" spans="1:3" x14ac:dyDescent="0.2">
      <c r="A15" s="13"/>
      <c r="B15" s="14" t="s">
        <v>42</v>
      </c>
      <c r="C15" s="39">
        <f>6832.34+1367.43+1098.26+200.75+3837.91+765.69</f>
        <v>14102.380000000001</v>
      </c>
    </row>
    <row r="16" spans="1:3" ht="12" thickBot="1" x14ac:dyDescent="0.25">
      <c r="A16" s="13"/>
      <c r="B16" s="14" t="s">
        <v>27</v>
      </c>
      <c r="C16" s="39">
        <f>2128.5+820.8+2668.09</f>
        <v>5617.39</v>
      </c>
    </row>
    <row r="17" spans="1:3" ht="12.75" thickBot="1" x14ac:dyDescent="0.25">
      <c r="A17" s="66">
        <v>2</v>
      </c>
      <c r="B17" s="50" t="s">
        <v>24</v>
      </c>
      <c r="C17" s="54">
        <f>SUM(C19:C42)</f>
        <v>315542.24</v>
      </c>
    </row>
    <row r="18" spans="1:3" x14ac:dyDescent="0.2">
      <c r="A18" s="15"/>
      <c r="B18" s="16" t="s">
        <v>17</v>
      </c>
      <c r="C18" s="145"/>
    </row>
    <row r="19" spans="1:3" x14ac:dyDescent="0.2">
      <c r="A19" s="29"/>
      <c r="B19" s="17" t="s">
        <v>6</v>
      </c>
      <c r="C19" s="18"/>
    </row>
    <row r="20" spans="1:3" x14ac:dyDescent="0.2">
      <c r="A20" s="29"/>
      <c r="B20" s="19" t="s">
        <v>7</v>
      </c>
      <c r="C20" s="39"/>
    </row>
    <row r="21" spans="1:3" x14ac:dyDescent="0.2">
      <c r="A21" s="29"/>
      <c r="B21" s="19" t="s">
        <v>9</v>
      </c>
      <c r="C21" s="20"/>
    </row>
    <row r="22" spans="1:3" x14ac:dyDescent="0.2">
      <c r="A22" s="29"/>
      <c r="B22" s="19" t="s">
        <v>8</v>
      </c>
      <c r="C22" s="39">
        <v>98435.59</v>
      </c>
    </row>
    <row r="23" spans="1:3" x14ac:dyDescent="0.2">
      <c r="A23" s="29"/>
      <c r="B23" s="19" t="s">
        <v>10</v>
      </c>
      <c r="C23" s="20"/>
    </row>
    <row r="24" spans="1:3" x14ac:dyDescent="0.2">
      <c r="A24" s="29"/>
      <c r="B24" s="19" t="s">
        <v>11</v>
      </c>
      <c r="C24" s="20"/>
    </row>
    <row r="25" spans="1:3" x14ac:dyDescent="0.2">
      <c r="A25" s="29"/>
      <c r="B25" s="19" t="s">
        <v>12</v>
      </c>
      <c r="C25" s="20"/>
    </row>
    <row r="26" spans="1:3" x14ac:dyDescent="0.2">
      <c r="A26" s="29"/>
      <c r="B26" s="19" t="s">
        <v>13</v>
      </c>
      <c r="C26" s="20"/>
    </row>
    <row r="27" spans="1:3" x14ac:dyDescent="0.2">
      <c r="A27" s="29"/>
      <c r="B27" s="17" t="s">
        <v>92</v>
      </c>
      <c r="C27" s="84">
        <v>23787.52</v>
      </c>
    </row>
    <row r="28" spans="1:3" x14ac:dyDescent="0.2">
      <c r="A28" s="29"/>
      <c r="B28" s="19" t="s">
        <v>93</v>
      </c>
      <c r="C28" s="39">
        <v>12991.24</v>
      </c>
    </row>
    <row r="29" spans="1:3" x14ac:dyDescent="0.2">
      <c r="A29" s="29"/>
      <c r="B29" s="19" t="s">
        <v>94</v>
      </c>
      <c r="C29" s="39">
        <v>2611.46</v>
      </c>
    </row>
    <row r="30" spans="1:3" x14ac:dyDescent="0.2">
      <c r="A30" s="29"/>
      <c r="B30" s="122" t="s">
        <v>95</v>
      </c>
      <c r="C30" s="40">
        <v>1494.62</v>
      </c>
    </row>
    <row r="31" spans="1:3" x14ac:dyDescent="0.2">
      <c r="A31" s="29"/>
      <c r="B31" s="41" t="s">
        <v>14</v>
      </c>
      <c r="C31" s="84">
        <v>3797.99</v>
      </c>
    </row>
    <row r="32" spans="1:3" x14ac:dyDescent="0.2">
      <c r="A32" s="29"/>
      <c r="B32" s="22" t="s">
        <v>305</v>
      </c>
      <c r="C32" s="20">
        <v>18679.2</v>
      </c>
    </row>
    <row r="33" spans="1:3" x14ac:dyDescent="0.2">
      <c r="A33" s="29"/>
      <c r="B33" s="22" t="s">
        <v>38</v>
      </c>
      <c r="C33" s="39">
        <v>3463.63</v>
      </c>
    </row>
    <row r="34" spans="1:3" x14ac:dyDescent="0.2">
      <c r="A34" s="29"/>
      <c r="B34" s="22" t="s">
        <v>37</v>
      </c>
      <c r="C34" s="39"/>
    </row>
    <row r="35" spans="1:3" x14ac:dyDescent="0.2">
      <c r="A35" s="29"/>
      <c r="B35" s="22" t="s">
        <v>36</v>
      </c>
      <c r="C35" s="39">
        <v>359.62</v>
      </c>
    </row>
    <row r="36" spans="1:3" x14ac:dyDescent="0.2">
      <c r="A36" s="29"/>
      <c r="B36" s="42" t="s">
        <v>35</v>
      </c>
      <c r="C36" s="40">
        <v>126353.47</v>
      </c>
    </row>
    <row r="37" spans="1:3" x14ac:dyDescent="0.2">
      <c r="A37" s="24"/>
      <c r="B37" s="25" t="s">
        <v>18</v>
      </c>
      <c r="C37" s="26"/>
    </row>
    <row r="38" spans="1:3" x14ac:dyDescent="0.2">
      <c r="A38" s="27"/>
      <c r="B38" s="28" t="s">
        <v>15</v>
      </c>
      <c r="C38" s="18"/>
    </row>
    <row r="39" spans="1:3" x14ac:dyDescent="0.2">
      <c r="A39" s="29"/>
      <c r="B39" s="30" t="s">
        <v>20</v>
      </c>
      <c r="C39" s="39">
        <f>11833.4+2366.68</f>
        <v>14200.08</v>
      </c>
    </row>
    <row r="40" spans="1:3" x14ac:dyDescent="0.2">
      <c r="A40" s="29"/>
      <c r="B40" s="30" t="s">
        <v>21</v>
      </c>
      <c r="C40" s="20"/>
    </row>
    <row r="41" spans="1:3" x14ac:dyDescent="0.2">
      <c r="A41" s="29"/>
      <c r="B41" s="30" t="s">
        <v>22</v>
      </c>
      <c r="C41" s="20"/>
    </row>
    <row r="42" spans="1:3" ht="12" thickBot="1" x14ac:dyDescent="0.25">
      <c r="A42" s="29"/>
      <c r="B42" s="31" t="s">
        <v>55</v>
      </c>
      <c r="C42" s="39">
        <v>9367.82</v>
      </c>
    </row>
    <row r="43" spans="1:3" ht="12" thickBot="1" x14ac:dyDescent="0.25">
      <c r="A43" s="146">
        <v>3</v>
      </c>
      <c r="B43" s="113" t="s">
        <v>0</v>
      </c>
      <c r="C43" s="85">
        <v>23484.959999999999</v>
      </c>
    </row>
    <row r="44" spans="1:3" ht="12" thickBot="1" x14ac:dyDescent="0.25">
      <c r="A44" s="66">
        <v>4</v>
      </c>
      <c r="B44" s="116" t="s">
        <v>25</v>
      </c>
      <c r="C44" s="54">
        <v>31900.400000000001</v>
      </c>
    </row>
    <row r="45" spans="1:3" ht="12" thickBot="1" x14ac:dyDescent="0.25">
      <c r="A45" s="147">
        <v>5</v>
      </c>
      <c r="B45" s="114" t="s">
        <v>1</v>
      </c>
      <c r="C45" s="115">
        <v>16500</v>
      </c>
    </row>
    <row r="46" spans="1:3" ht="12.75" thickBot="1" x14ac:dyDescent="0.25">
      <c r="A46" s="148">
        <v>6</v>
      </c>
      <c r="B46" s="117" t="s">
        <v>2</v>
      </c>
      <c r="C46" s="121">
        <f>SUM(C47:C53)</f>
        <v>126286</v>
      </c>
    </row>
    <row r="47" spans="1:3" x14ac:dyDescent="0.2">
      <c r="A47" s="67"/>
      <c r="B47" s="76" t="s">
        <v>306</v>
      </c>
      <c r="C47" s="7">
        <v>3200</v>
      </c>
    </row>
    <row r="48" spans="1:3" x14ac:dyDescent="0.2">
      <c r="A48" s="67"/>
      <c r="B48" s="76" t="s">
        <v>307</v>
      </c>
      <c r="C48" s="7">
        <v>48223</v>
      </c>
    </row>
    <row r="49" spans="1:3" x14ac:dyDescent="0.2">
      <c r="A49" s="67"/>
      <c r="B49" s="76" t="s">
        <v>308</v>
      </c>
      <c r="C49" s="7">
        <v>53963</v>
      </c>
    </row>
    <row r="50" spans="1:3" x14ac:dyDescent="0.2">
      <c r="A50" s="67"/>
      <c r="B50" s="76" t="s">
        <v>236</v>
      </c>
      <c r="C50" s="7">
        <v>8280</v>
      </c>
    </row>
    <row r="51" spans="1:3" x14ac:dyDescent="0.2">
      <c r="A51" s="67"/>
      <c r="B51" s="76" t="s">
        <v>309</v>
      </c>
      <c r="C51" s="7">
        <v>5620</v>
      </c>
    </row>
    <row r="52" spans="1:3" x14ac:dyDescent="0.2">
      <c r="A52" s="67"/>
      <c r="B52" s="76" t="s">
        <v>310</v>
      </c>
      <c r="C52" s="7">
        <v>4000</v>
      </c>
    </row>
    <row r="53" spans="1:3" ht="12" thickBot="1" x14ac:dyDescent="0.25">
      <c r="A53" s="67"/>
      <c r="B53" s="76" t="s">
        <v>57</v>
      </c>
      <c r="C53" s="7">
        <v>3000</v>
      </c>
    </row>
    <row r="54" spans="1:3" ht="12" x14ac:dyDescent="0.2">
      <c r="A54" s="149">
        <v>7</v>
      </c>
      <c r="B54" s="126" t="s">
        <v>48</v>
      </c>
      <c r="C54" s="150">
        <v>41294.39</v>
      </c>
    </row>
    <row r="55" spans="1:3" ht="12.75" thickBot="1" x14ac:dyDescent="0.25">
      <c r="A55" s="65"/>
      <c r="B55" s="127" t="s">
        <v>48</v>
      </c>
      <c r="C55" s="151">
        <v>48927</v>
      </c>
    </row>
    <row r="56" spans="1:3" ht="12" x14ac:dyDescent="0.2">
      <c r="A56" s="82"/>
      <c r="B56" s="101"/>
      <c r="C56" s="61"/>
    </row>
    <row r="57" spans="1:3" ht="12" x14ac:dyDescent="0.2">
      <c r="A57" s="82"/>
      <c r="B57" s="101"/>
      <c r="C57" s="61"/>
    </row>
    <row r="58" spans="1:3" ht="12" x14ac:dyDescent="0.2">
      <c r="A58" s="82"/>
      <c r="B58" s="101"/>
      <c r="C58" s="61"/>
    </row>
    <row r="59" spans="1:3" ht="12" x14ac:dyDescent="0.2">
      <c r="A59" s="82"/>
      <c r="B59" s="101"/>
      <c r="C59" s="61"/>
    </row>
    <row r="60" spans="1:3" ht="12" x14ac:dyDescent="0.2">
      <c r="A60" s="81"/>
      <c r="B60" s="120"/>
      <c r="C60" s="107" t="s">
        <v>39</v>
      </c>
    </row>
    <row r="61" spans="1:3" ht="12" x14ac:dyDescent="0.2">
      <c r="A61" s="38"/>
      <c r="B61" s="80" t="s">
        <v>49</v>
      </c>
      <c r="C61" s="53"/>
    </row>
    <row r="62" spans="1:3" ht="12" x14ac:dyDescent="0.2">
      <c r="A62" s="38"/>
      <c r="B62" s="62" t="s">
        <v>52</v>
      </c>
      <c r="C62" s="130">
        <v>156100</v>
      </c>
    </row>
    <row r="63" spans="1:3" x14ac:dyDescent="0.2">
      <c r="A63" s="38"/>
      <c r="B63" s="43" t="s">
        <v>44</v>
      </c>
      <c r="C63" s="59">
        <v>124894.61</v>
      </c>
    </row>
    <row r="64" spans="1:3" x14ac:dyDescent="0.2">
      <c r="A64" s="38"/>
      <c r="B64" s="43" t="s">
        <v>45</v>
      </c>
      <c r="C64" s="59">
        <v>126722.16</v>
      </c>
    </row>
    <row r="65" spans="1:3" x14ac:dyDescent="0.2">
      <c r="A65" s="38"/>
      <c r="B65" s="43" t="s">
        <v>46</v>
      </c>
      <c r="C65" s="59">
        <f>C68</f>
        <v>19964</v>
      </c>
    </row>
    <row r="66" spans="1:3" x14ac:dyDescent="0.2">
      <c r="A66" s="38"/>
      <c r="B66" s="43"/>
      <c r="C66" s="59"/>
    </row>
    <row r="67" spans="1:3" ht="12" x14ac:dyDescent="0.2">
      <c r="A67" s="38"/>
      <c r="B67" s="62" t="s">
        <v>53</v>
      </c>
      <c r="C67" s="129">
        <f>C64+C62-C65</f>
        <v>262858.16000000003</v>
      </c>
    </row>
    <row r="68" spans="1:3" ht="12" x14ac:dyDescent="0.2">
      <c r="A68" s="38">
        <v>8</v>
      </c>
      <c r="B68" s="51" t="s">
        <v>3</v>
      </c>
      <c r="C68" s="56">
        <f>SUM(C69:C71)</f>
        <v>19964</v>
      </c>
    </row>
    <row r="69" spans="1:3" x14ac:dyDescent="0.2">
      <c r="A69" s="32"/>
      <c r="B69" s="33" t="s">
        <v>4</v>
      </c>
      <c r="C69" s="34">
        <v>19964</v>
      </c>
    </row>
    <row r="70" spans="1:3" x14ac:dyDescent="0.2">
      <c r="A70" s="32"/>
      <c r="B70" s="33"/>
      <c r="C70" s="34"/>
    </row>
    <row r="71" spans="1:3" x14ac:dyDescent="0.2">
      <c r="A71" s="32"/>
      <c r="B71" s="33"/>
      <c r="C71" s="34"/>
    </row>
    <row r="72" spans="1:3" x14ac:dyDescent="0.2">
      <c r="A72" s="9"/>
      <c r="B72" s="1"/>
      <c r="C72" s="86"/>
    </row>
    <row r="73" spans="1:3" x14ac:dyDescent="0.2">
      <c r="A73" s="9"/>
      <c r="B73" s="1"/>
      <c r="C73" s="86"/>
    </row>
    <row r="74" spans="1:3" x14ac:dyDescent="0.2">
      <c r="A74" s="9"/>
      <c r="B74" s="90" t="s">
        <v>80</v>
      </c>
      <c r="C74" s="91" t="s">
        <v>81</v>
      </c>
    </row>
    <row r="75" spans="1:3" x14ac:dyDescent="0.2">
      <c r="B75" s="89"/>
      <c r="C75" s="92" t="s">
        <v>82</v>
      </c>
    </row>
    <row r="76" spans="1:3" ht="12" x14ac:dyDescent="0.2">
      <c r="B76" s="88" t="s">
        <v>24</v>
      </c>
      <c r="C76" s="88">
        <v>6.6</v>
      </c>
    </row>
    <row r="77" spans="1:3" ht="12" x14ac:dyDescent="0.2">
      <c r="B77" s="88" t="s">
        <v>78</v>
      </c>
      <c r="C77" s="88">
        <v>3.5</v>
      </c>
    </row>
    <row r="78" spans="1:3" ht="12" x14ac:dyDescent="0.2">
      <c r="B78" s="88" t="s">
        <v>77</v>
      </c>
      <c r="C78" s="88">
        <v>4</v>
      </c>
    </row>
    <row r="79" spans="1:3" ht="12" x14ac:dyDescent="0.2">
      <c r="B79" s="88" t="s">
        <v>76</v>
      </c>
      <c r="C79" s="88">
        <v>1.3</v>
      </c>
    </row>
    <row r="80" spans="1:3" ht="12" x14ac:dyDescent="0.2">
      <c r="B80" s="88" t="s">
        <v>75</v>
      </c>
      <c r="C80" s="88">
        <v>1.65</v>
      </c>
    </row>
    <row r="81" spans="2:3" ht="12" x14ac:dyDescent="0.2">
      <c r="B81" s="88" t="s">
        <v>48</v>
      </c>
      <c r="C81" s="88">
        <v>2.5</v>
      </c>
    </row>
    <row r="82" spans="2:3" ht="12" x14ac:dyDescent="0.2">
      <c r="B82" s="125" t="s">
        <v>1</v>
      </c>
      <c r="C82" s="125">
        <v>0.4</v>
      </c>
    </row>
    <row r="83" spans="2:3" ht="12" x14ac:dyDescent="0.2">
      <c r="B83" s="125"/>
      <c r="C83" s="125"/>
    </row>
    <row r="84" spans="2:3" ht="12" x14ac:dyDescent="0.2">
      <c r="B84" s="88" t="s">
        <v>79</v>
      </c>
      <c r="C84" s="88">
        <f>SUM(C76:C82)</f>
        <v>19.95</v>
      </c>
    </row>
    <row r="85" spans="2:3" ht="12" x14ac:dyDescent="0.2">
      <c r="B85" s="134"/>
      <c r="C85" s="134"/>
    </row>
    <row r="87" spans="2:3" ht="12" x14ac:dyDescent="0.2">
      <c r="B87" s="88" t="s">
        <v>49</v>
      </c>
      <c r="C87" s="96">
        <v>3.7</v>
      </c>
    </row>
    <row r="88" spans="2:3" ht="12" x14ac:dyDescent="0.2">
      <c r="B88" s="134"/>
      <c r="C88" s="135"/>
    </row>
    <row r="89" spans="2:3" ht="12" x14ac:dyDescent="0.2">
      <c r="B89" s="134"/>
      <c r="C89" s="135"/>
    </row>
    <row r="90" spans="2:3" ht="12" x14ac:dyDescent="0.2">
      <c r="B90" s="125" t="s">
        <v>253</v>
      </c>
      <c r="C90" s="125">
        <v>35</v>
      </c>
    </row>
    <row r="91" spans="2:3" ht="12" x14ac:dyDescent="0.2">
      <c r="B91" s="125" t="s">
        <v>254</v>
      </c>
      <c r="C91" s="125">
        <v>35.5</v>
      </c>
    </row>
    <row r="92" spans="2:3" ht="12" x14ac:dyDescent="0.2">
      <c r="B92" s="138"/>
      <c r="C92" s="138"/>
    </row>
    <row r="93" spans="2:3" ht="12" x14ac:dyDescent="0.2">
      <c r="B93" s="138"/>
      <c r="C93" s="138"/>
    </row>
    <row r="94" spans="2:3" x14ac:dyDescent="0.2">
      <c r="B94" s="1" t="s">
        <v>31</v>
      </c>
      <c r="C94" s="86" t="s">
        <v>30</v>
      </c>
    </row>
  </sheetData>
  <pageMargins left="0.7" right="0.7" top="0.75" bottom="0.75" header="0.3" footer="0.3"/>
  <pageSetup paperSize="9" orientation="portrait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46</vt:i4>
      </vt:variant>
    </vt:vector>
  </HeadingPairs>
  <TitlesOfParts>
    <vt:vector size="46" baseType="lpstr">
      <vt:lpstr>Гастелло, 2</vt:lpstr>
      <vt:lpstr>Гоголя, 5</vt:lpstr>
      <vt:lpstr>Гоголя, 7</vt:lpstr>
      <vt:lpstr>Гоголя, 9</vt:lpstr>
      <vt:lpstr>Гоголя, 11</vt:lpstr>
      <vt:lpstr>Гоголя, 26</vt:lpstr>
      <vt:lpstr>Горького, 32</vt:lpstr>
      <vt:lpstr>Калинина, 14</vt:lpstr>
      <vt:lpstr>Калинина, 16</vt:lpstr>
      <vt:lpstr>Калинина, 18</vt:lpstr>
      <vt:lpstr>Калинина, 20</vt:lpstr>
      <vt:lpstr>Калинина, 22</vt:lpstr>
      <vt:lpstr>Калинина, 22а</vt:lpstr>
      <vt:lpstr>Калинина, 24</vt:lpstr>
      <vt:lpstr>Калинина, 26</vt:lpstr>
      <vt:lpstr>Калинина, 28</vt:lpstr>
      <vt:lpstr>Калинина, 30</vt:lpstr>
      <vt:lpstr>Калинина, 32</vt:lpstr>
      <vt:lpstr>Калинина, 41</vt:lpstr>
      <vt:lpstr>Калинина, 43</vt:lpstr>
      <vt:lpstr>Калинина, 45</vt:lpstr>
      <vt:lpstr>Калинина, 47</vt:lpstr>
      <vt:lpstr>Калинина, 49</vt:lpstr>
      <vt:lpstr>Комсомольская, 3</vt:lpstr>
      <vt:lpstr>Красноармейская, 17</vt:lpstr>
      <vt:lpstr>Красноармейская, 19</vt:lpstr>
      <vt:lpstr>Ленина, 13</vt:lpstr>
      <vt:lpstr>Ленина, 19</vt:lpstr>
      <vt:lpstr>Ленина, 21</vt:lpstr>
      <vt:lpstr>Ленина, 24</vt:lpstr>
      <vt:lpstr>Ленина, 26</vt:lpstr>
      <vt:lpstr>Ленина, 28</vt:lpstr>
      <vt:lpstr>Ленина, 30</vt:lpstr>
      <vt:lpstr>Ленина, 34</vt:lpstr>
      <vt:lpstr>Ленина, 36</vt:lpstr>
      <vt:lpstr>Ленина, 38</vt:lpstr>
      <vt:lpstr>Ленина, 60а</vt:lpstr>
      <vt:lpstr>Ленина, 62а</vt:lpstr>
      <vt:lpstr>Ленина, 70</vt:lpstr>
      <vt:lpstr>Ленинградская, 16</vt:lpstr>
      <vt:lpstr>Чапаева, 20</vt:lpstr>
      <vt:lpstr>Чапаева, 22</vt:lpstr>
      <vt:lpstr>Чапаева, 26</vt:lpstr>
      <vt:lpstr>Чапаева, 28</vt:lpstr>
      <vt:lpstr>Чапаева, 34</vt:lpstr>
      <vt:lpstr>Чапаева, 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Игорь</cp:lastModifiedBy>
  <cp:lastPrinted>2014-04-21T11:11:41Z</cp:lastPrinted>
  <dcterms:created xsi:type="dcterms:W3CDTF">2013-12-09T12:01:42Z</dcterms:created>
  <dcterms:modified xsi:type="dcterms:W3CDTF">2014-05-29T06:35:50Z</dcterms:modified>
</cp:coreProperties>
</file>